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Výhled 2025-2026" sheetId="5" r:id="rId1"/>
  </sheets>
  <definedNames>
    <definedName name="_xlnm.Print_Area" localSheetId="0">'Výhled 2025-2026'!$A$1:$J$64</definedName>
  </definedNames>
  <calcPr calcId="162913"/>
</workbook>
</file>

<file path=xl/sharedStrings.xml><?xml version="1.0" encoding="utf-8"?>
<sst xmlns="http://schemas.openxmlformats.org/spreadsheetml/2006/main" count="80" uniqueCount="66">
  <si>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</si>
  <si>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</si>
  <si>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</si>
  <si>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</si>
  <si>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</si>
  <si>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</si>
  <si>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</si>
  <si>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</si>
  <si>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</si>
  <si>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</si>
  <si>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</si>
  <si>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</si>
  <si>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</si>
  <si>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</si>
  <si>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Skut.</t>
  </si>
  <si>
    <t xml:space="preserve">         v tom: 41** neinvestiční</t>
  </si>
  <si>
    <t xml:space="preserve">         v tom: 42** investiční </t>
  </si>
  <si>
    <t>(Údaje v tis.Kč)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</si>
  <si>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</si>
  <si>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</si>
  <si>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</si>
  <si>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</si>
  <si>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</si>
  <si>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</si>
  <si>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</si>
  <si>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</si>
  <si>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</si>
  <si>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</si>
  <si>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</si>
  <si>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měsíční splátka</t>
  </si>
  <si>
    <t>Investiční úvěr 20 mil.Kč</t>
  </si>
  <si>
    <t>(vjezd do areálu TOMA)</t>
  </si>
  <si>
    <t>splátka jistiny v roce 2024</t>
  </si>
  <si>
    <t>splátka jistiny v roce 2025</t>
  </si>
  <si>
    <t>splátka jistiny v roce 2026</t>
  </si>
  <si>
    <t>splátka jistiny v roce 2027</t>
  </si>
  <si>
    <t>1M PRIBOR+0,28%</t>
  </si>
  <si>
    <t>Přehled dlouhodobých úvěrů</t>
  </si>
  <si>
    <t>RIZIKO růstu úrokových sazeb.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</si>
  <si>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</si>
  <si>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</si>
  <si>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</si>
  <si>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</si>
  <si>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</si>
  <si>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</si>
  <si>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Investiční úvěr 30 mil.Kč</t>
  </si>
  <si>
    <t>FIXNÍ ÚROK 1,32%</t>
  </si>
  <si>
    <t>akce dle rozpočtu 2021</t>
  </si>
  <si>
    <t>Zpracoval: Ing. Jaroslav Dokoupil</t>
  </si>
  <si>
    <t>rok 2024</t>
  </si>
  <si>
    <t xml:space="preserve">Splátky 30 mil. úvěru na Investice 2021, ve výši 500 000,-Kč/měs. =6 000 000,-Kč/rok až do 30.03.2026. </t>
  </si>
  <si>
    <t>rok 2025</t>
  </si>
  <si>
    <t>Zůstatek 31.12</t>
  </si>
  <si>
    <t>Úrok 7,39% p.a.</t>
  </si>
  <si>
    <t>Úrok 1,32% p.a.</t>
  </si>
  <si>
    <t>Úrok 7,86 % p.a.</t>
  </si>
  <si>
    <t>Revolvingový úvěr z r.2017 slouží na překrytí časového nesouladu proplácení dotací, poslední čerpání je 01/2023 ve výši 5 000 000,- Kč .</t>
  </si>
  <si>
    <t xml:space="preserve">Povinnné měsíční splátky  ve výši 138 000,- Kč/měs. invest.úvěru 20 mil. na Vjezd do areálu TOMA = 1,656 mil.Kč/ročně  do r. 2027.  </t>
  </si>
  <si>
    <t>Skut</t>
  </si>
  <si>
    <t>Střednědobý výhled města Otrokovice na léta 2025-2026</t>
  </si>
  <si>
    <t>rok 2026</t>
  </si>
  <si>
    <t>NR</t>
  </si>
  <si>
    <t>Předpoklad</t>
  </si>
  <si>
    <t>stav k 31.12.2023</t>
  </si>
  <si>
    <t>Otrokovice 10.11.2023</t>
  </si>
  <si>
    <t>příloha č. 6 důvodové zprávy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</si>
</sst>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Kč&quot;"/>
  </numFmts>
  <fonts count="12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3" fontId="6" fillId="0" borderId="4" xfId="0" applyNumberFormat="1" applyFont="1" applyBorder="1"/>
    <xf numFmtId="3" fontId="0" fillId="0" borderId="6" xfId="0" applyNumberFormat="1" applyFont="1" applyBorder="1"/>
    <xf numFmtId="3" fontId="7" fillId="0" borderId="7" xfId="0" applyNumberFormat="1" applyFont="1" applyFill="1" applyBorder="1"/>
    <xf numFmtId="3" fontId="6" fillId="0" borderId="4" xfId="0" applyNumberFormat="1" applyFont="1" applyBorder="1"/>
    <xf numFmtId="3" fontId="6" fillId="0" borderId="0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10" xfId="0" applyFont="1" applyBorder="1"/>
    <xf numFmtId="0" fontId="7" fillId="0" borderId="11" xfId="0" applyFont="1" applyFill="1" applyBorder="1"/>
    <xf numFmtId="0" fontId="6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1" xfId="0" applyFont="1" applyBorder="1"/>
    <xf numFmtId="0" fontId="0" fillId="0" borderId="11" xfId="0" applyFont="1" applyBorder="1"/>
    <xf numFmtId="0" fontId="6" fillId="0" borderId="12" xfId="0" applyFont="1" applyBorder="1"/>
    <xf numFmtId="0" fontId="6" fillId="0" borderId="8" xfId="0" applyFont="1" applyBorder="1"/>
    <xf numFmtId="0" fontId="6" fillId="0" borderId="13" xfId="0" applyFont="1" applyBorder="1"/>
    <xf numFmtId="0" fontId="0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0" fillId="2" borderId="16" xfId="0" applyFont="1" applyFill="1" applyBorder="1"/>
    <xf numFmtId="14" fontId="5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7" xfId="0" applyFont="1" applyBorder="1"/>
    <xf numFmtId="0" fontId="2" fillId="0" borderId="18" xfId="0" applyFont="1" applyBorder="1"/>
    <xf numFmtId="4" fontId="2" fillId="0" borderId="18" xfId="0" applyNumberFormat="1" applyFont="1" applyBorder="1"/>
    <xf numFmtId="3" fontId="2" fillId="0" borderId="18" xfId="0" applyNumberFormat="1" applyFont="1" applyBorder="1"/>
    <xf numFmtId="3" fontId="0" fillId="0" borderId="7" xfId="0" applyNumberFormat="1" applyFont="1" applyFill="1" applyBorder="1"/>
    <xf numFmtId="0" fontId="0" fillId="0" borderId="19" xfId="0" applyFont="1" applyBorder="1"/>
    <xf numFmtId="3" fontId="2" fillId="0" borderId="20" xfId="0" applyNumberFormat="1" applyFont="1" applyBorder="1"/>
    <xf numFmtId="3" fontId="0" fillId="0" borderId="21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9" fillId="0" borderId="0" xfId="0" applyFont="1"/>
    <xf numFmtId="164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/>
    <xf numFmtId="0" fontId="8" fillId="0" borderId="22" xfId="0" applyFont="1" applyBorder="1"/>
    <xf numFmtId="0" fontId="0" fillId="0" borderId="22" xfId="0" applyFont="1" applyBorder="1"/>
    <xf numFmtId="0" fontId="0" fillId="0" borderId="22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0" fontId="7" fillId="0" borderId="0" xfId="0" applyFont="1" applyFill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6" fillId="0" borderId="25" xfId="0" applyNumberFormat="1" applyFont="1" applyBorder="1"/>
    <xf numFmtId="0" fontId="0" fillId="0" borderId="0" xfId="0" applyBorder="1"/>
    <xf numFmtId="3" fontId="0" fillId="0" borderId="26" xfId="0" applyNumberFormat="1" applyFont="1" applyBorder="1"/>
    <xf numFmtId="3" fontId="6" fillId="0" borderId="25" xfId="0" applyNumberFormat="1" applyFont="1" applyBorder="1"/>
    <xf numFmtId="3" fontId="5" fillId="0" borderId="27" xfId="0" applyNumberFormat="1" applyFont="1" applyBorder="1"/>
    <xf numFmtId="0" fontId="0" fillId="0" borderId="28" xfId="0" applyFont="1" applyBorder="1" applyAlignment="1">
      <alignment horizontal="center"/>
    </xf>
    <xf numFmtId="3" fontId="2" fillId="0" borderId="29" xfId="0" applyNumberFormat="1" applyFont="1" applyBorder="1"/>
    <xf numFmtId="3" fontId="2" fillId="0" borderId="28" xfId="0" applyNumberFormat="1" applyFont="1" applyBorder="1"/>
    <xf numFmtId="4" fontId="3" fillId="0" borderId="29" xfId="0" applyNumberFormat="1" applyFont="1" applyBorder="1"/>
    <xf numFmtId="4" fontId="0" fillId="0" borderId="29" xfId="0" applyNumberFormat="1" applyFont="1" applyBorder="1"/>
    <xf numFmtId="4" fontId="0" fillId="0" borderId="30" xfId="0" applyNumberFormat="1" applyFont="1" applyBorder="1"/>
    <xf numFmtId="0" fontId="0" fillId="0" borderId="31" xfId="0" applyFont="1" applyBorder="1"/>
    <xf numFmtId="3" fontId="2" fillId="0" borderId="32" xfId="0" applyNumberFormat="1" applyFont="1" applyBorder="1"/>
    <xf numFmtId="3" fontId="0" fillId="0" borderId="33" xfId="0" applyNumberFormat="1" applyFont="1" applyBorder="1"/>
    <xf numFmtId="0" fontId="5" fillId="2" borderId="8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3" fontId="0" fillId="0" borderId="20" xfId="20" applyNumberFormat="1" applyFont="1" applyBorder="1"/>
    <xf numFmtId="3" fontId="0" fillId="0" borderId="33" xfId="20" applyNumberFormat="1" applyFont="1" applyBorder="1"/>
    <xf numFmtId="3" fontId="0" fillId="0" borderId="34" xfId="0" applyNumberFormat="1" applyFont="1" applyFill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3" fontId="2" fillId="2" borderId="18" xfId="0" applyNumberFormat="1" applyFont="1" applyFill="1" applyBorder="1"/>
    <xf numFmtId="3" fontId="0" fillId="2" borderId="18" xfId="0" applyNumberFormat="1" applyFont="1" applyFill="1" applyBorder="1"/>
    <xf numFmtId="3" fontId="0" fillId="2" borderId="18" xfId="20" applyNumberFormat="1" applyFont="1" applyFill="1" applyBorder="1"/>
    <xf numFmtId="0" fontId="5" fillId="2" borderId="17" xfId="0" applyFont="1" applyFill="1" applyBorder="1"/>
    <xf numFmtId="3" fontId="0" fillId="0" borderId="21" xfId="20" applyNumberFormat="1" applyFont="1" applyBorder="1"/>
    <xf numFmtId="3" fontId="0" fillId="3" borderId="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10" fillId="0" borderId="0" xfId="0" applyFont="1"/>
    <xf numFmtId="0" fontId="0" fillId="0" borderId="0" xfId="0" applyFont="1" applyBorder="1"/>
    <xf numFmtId="4" fontId="0" fillId="3" borderId="3" xfId="0" applyNumberFormat="1" applyFont="1" applyFill="1" applyBorder="1" applyAlignment="1">
      <alignment horizontal="right"/>
    </xf>
    <xf numFmtId="3" fontId="11" fillId="3" borderId="3" xfId="0" applyNumberFormat="1" applyFont="1" applyFill="1" applyBorder="1"/>
    <xf numFmtId="3" fontId="11" fillId="3" borderId="7" xfId="0" applyNumberFormat="1" applyFont="1" applyFill="1" applyBorder="1"/>
    <xf numFmtId="3" fontId="11" fillId="0" borderId="7" xfId="0" applyNumberFormat="1" applyFont="1" applyFill="1" applyBorder="1"/>
    <xf numFmtId="3" fontId="11" fillId="0" borderId="3" xfId="0" applyNumberFormat="1" applyFont="1" applyBorder="1"/>
    <xf numFmtId="4" fontId="0" fillId="3" borderId="3" xfId="0" applyNumberFormat="1" applyFont="1" applyFill="1" applyBorder="1"/>
    <xf numFmtId="3" fontId="0" fillId="0" borderId="3" xfId="0" applyNumberFormat="1" applyFont="1" applyFill="1" applyBorder="1"/>
    <xf numFmtId="4" fontId="0" fillId="0" borderId="32" xfId="0" applyNumberFormat="1" applyFont="1" applyBorder="1"/>
    <xf numFmtId="4" fontId="6" fillId="0" borderId="4" xfId="0" applyNumberFormat="1" applyFont="1" applyBorder="1"/>
    <xf numFmtId="4" fontId="0" fillId="3" borderId="2" xfId="0" applyNumberFormat="1" applyFont="1" applyFill="1" applyBorder="1" applyAlignment="1">
      <alignment horizontal="right"/>
    </xf>
    <xf numFmtId="4" fontId="0" fillId="0" borderId="3" xfId="0" applyNumberFormat="1" applyFont="1" applyBorder="1"/>
    <xf numFmtId="4" fontId="6" fillId="0" borderId="4" xfId="0" applyNumberFormat="1" applyFont="1" applyBorder="1"/>
    <xf numFmtId="4" fontId="0" fillId="0" borderId="2" xfId="0" applyNumberFormat="1" applyFont="1" applyBorder="1"/>
    <xf numFmtId="4" fontId="0" fillId="3" borderId="2" xfId="0" applyNumberFormat="1" applyFont="1" applyFill="1" applyBorder="1"/>
    <xf numFmtId="4" fontId="0" fillId="0" borderId="7" xfId="0" applyNumberFormat="1" applyFont="1" applyFill="1" applyBorder="1"/>
    <xf numFmtId="3" fontId="5" fillId="0" borderId="2" xfId="0" applyNumberFormat="1" applyFont="1" applyBorder="1"/>
    <xf numFmtId="4" fontId="0" fillId="0" borderId="37" xfId="0" applyNumberFormat="1" applyFont="1" applyBorder="1"/>
    <xf numFmtId="4" fontId="0" fillId="2" borderId="1" xfId="0" applyNumberFormat="1" applyFont="1" applyFill="1" applyBorder="1"/>
    <xf numFmtId="3" fontId="0" fillId="0" borderId="7" xfId="0" applyNumberFormat="1" applyFont="1" applyBorder="1"/>
    <xf numFmtId="3" fontId="0" fillId="0" borderId="21" xfId="0" applyNumberFormat="1" applyFont="1" applyBorder="1"/>
    <xf numFmtId="4" fontId="6" fillId="0" borderId="38" xfId="0" applyNumberFormat="1" applyFont="1" applyBorder="1"/>
    <xf numFmtId="4" fontId="0" fillId="2" borderId="15" xfId="0" applyNumberFormat="1" applyFont="1" applyFill="1" applyBorder="1"/>
    <xf numFmtId="3" fontId="0" fillId="0" borderId="39" xfId="0" applyNumberFormat="1" applyFont="1" applyBorder="1"/>
    <xf numFmtId="3" fontId="0" fillId="0" borderId="40" xfId="0" applyNumberFormat="1" applyFont="1" applyBorder="1"/>
    <xf numFmtId="3" fontId="0" fillId="0" borderId="41" xfId="0" applyNumberFormat="1" applyFont="1" applyBorder="1"/>
    <xf numFmtId="3" fontId="0" fillId="2" borderId="42" xfId="0" applyNumberFormat="1" applyFont="1" applyFill="1" applyBorder="1"/>
    <xf numFmtId="3" fontId="0" fillId="0" borderId="43" xfId="0" applyNumberFormat="1" applyFont="1" applyBorder="1"/>
    <xf numFmtId="3" fontId="0" fillId="0" borderId="41" xfId="0" applyNumberFormat="1" applyFont="1" applyFill="1" applyBorder="1"/>
    <xf numFmtId="4" fontId="6" fillId="0" borderId="44" xfId="0" applyNumberFormat="1" applyFont="1" applyBorder="1"/>
    <xf numFmtId="4" fontId="5" fillId="0" borderId="45" xfId="0" applyNumberFormat="1" applyFont="1" applyBorder="1"/>
    <xf numFmtId="3" fontId="2" fillId="0" borderId="46" xfId="0" applyNumberFormat="1" applyFont="1" applyBorder="1"/>
    <xf numFmtId="3" fontId="5" fillId="0" borderId="45" xfId="0" applyNumberFormat="1" applyFont="1" applyBorder="1"/>
    <xf numFmtId="4" fontId="2" fillId="0" borderId="46" xfId="0" applyNumberFormat="1" applyFont="1" applyBorder="1"/>
    <xf numFmtId="3" fontId="2" fillId="0" borderId="47" xfId="0" applyNumberFormat="1" applyFont="1" applyBorder="1"/>
    <xf numFmtId="0" fontId="0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3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 topLeftCell="A1">
      <pane ySplit="4" topLeftCell="A5" activePane="bottomLeft" state="frozen"/>
      <selection pane="bottomLeft" activeCell="K8" sqref="K8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5.8515625" style="0" customWidth="1"/>
    <col min="5" max="5" width="13.7109375" style="0" customWidth="1"/>
    <col min="6" max="7" width="11.28125" style="0" customWidth="1"/>
    <col min="8" max="9" width="11.00390625" style="0" customWidth="1"/>
    <col min="10" max="10" width="10.421875" style="0" customWidth="1"/>
    <col min="11" max="11" width="11.7109375" style="0" customWidth="1"/>
  </cols>
  <sheetData>
    <row r="1" spans="1:11" ht="18">
      <c r="A1" s="1" t="s">
        <v>59</v>
      </c>
      <c r="B1" s="3"/>
      <c r="C1" s="3"/>
      <c r="D1" s="3"/>
      <c r="E1" s="3"/>
      <c r="F1" s="3"/>
      <c r="G1" s="104"/>
      <c r="J1" s="102"/>
      <c r="K1" s="44" t="s">
        <v>18</v>
      </c>
    </row>
    <row r="2" spans="1:11" ht="12.6" customHeight="1" thickBot="1">
      <c r="A2" s="3"/>
      <c r="B2" s="3"/>
      <c r="C2" s="2" t="s">
        <v>17</v>
      </c>
      <c r="D2" s="3"/>
      <c r="E2" s="3"/>
      <c r="F2" s="140" t="s">
        <v>65</v>
      </c>
      <c r="G2" s="140"/>
      <c r="H2" s="140"/>
      <c r="I2" s="140"/>
      <c r="J2" s="3"/>
      <c r="K2" s="3"/>
    </row>
    <row r="3" spans="1:9" ht="14.45" customHeight="1">
      <c r="A3" s="38" t="s">
        <v>18</v>
      </c>
      <c r="B3" s="39" t="s">
        <v>0</v>
      </c>
      <c r="C3" s="39" t="s">
        <v>14</v>
      </c>
      <c r="D3" s="39" t="s">
        <v>14</v>
      </c>
      <c r="E3" s="39" t="s">
        <v>58</v>
      </c>
      <c r="F3" s="39" t="s">
        <v>62</v>
      </c>
      <c r="G3" s="39" t="s">
        <v>61</v>
      </c>
      <c r="H3" s="39" t="s">
        <v>1</v>
      </c>
      <c r="I3" s="39" t="s">
        <v>1</v>
      </c>
    </row>
    <row r="4" spans="1:9" ht="13.5" customHeight="1" thickBot="1">
      <c r="A4" s="40"/>
      <c r="B4" s="41">
        <v>40543</v>
      </c>
      <c r="C4" s="43">
        <v>2020</v>
      </c>
      <c r="D4" s="43">
        <v>2021</v>
      </c>
      <c r="E4" s="42">
        <v>2022</v>
      </c>
      <c r="F4" s="42">
        <v>2023</v>
      </c>
      <c r="G4" s="42" t="s">
        <v>49</v>
      </c>
      <c r="H4" s="42" t="s">
        <v>51</v>
      </c>
      <c r="I4" s="42" t="s">
        <v>60</v>
      </c>
    </row>
    <row r="5" spans="1:9" ht="14.45" customHeight="1" thickBot="1">
      <c r="A5" s="25" t="s">
        <v>2</v>
      </c>
      <c r="B5" s="4"/>
      <c r="C5" s="18" t="s">
        <v>18</v>
      </c>
      <c r="D5" s="18"/>
      <c r="E5" s="17" t="s">
        <v>18</v>
      </c>
      <c r="F5" s="17"/>
      <c r="G5" s="24" t="s">
        <v>18</v>
      </c>
      <c r="H5" s="77" t="s">
        <v>18</v>
      </c>
      <c r="I5" s="77" t="s">
        <v>18</v>
      </c>
    </row>
    <row r="6" spans="1:9" ht="12.75">
      <c r="A6" s="26" t="s">
        <v>3</v>
      </c>
      <c r="B6" s="5">
        <v>206419.37</v>
      </c>
      <c r="C6" s="67">
        <v>325485</v>
      </c>
      <c r="D6" s="101">
        <v>337902</v>
      </c>
      <c r="E6" s="101">
        <v>377656.225</v>
      </c>
      <c r="F6" s="115">
        <v>408723.91</v>
      </c>
      <c r="G6" s="119">
        <v>437726</v>
      </c>
      <c r="H6" s="70">
        <f>G6*1.05</f>
        <v>459612.30000000005</v>
      </c>
      <c r="I6" s="128">
        <f>H6*1.05</f>
        <v>482592.9150000001</v>
      </c>
    </row>
    <row r="7" spans="1:9" ht="15" customHeight="1">
      <c r="A7" s="27" t="s">
        <v>4</v>
      </c>
      <c r="B7" s="6">
        <v>42795.8</v>
      </c>
      <c r="C7" s="68">
        <v>54524</v>
      </c>
      <c r="D7" s="100">
        <v>46283</v>
      </c>
      <c r="E7" s="100">
        <v>53433.844</v>
      </c>
      <c r="F7" s="106">
        <v>49991.63</v>
      </c>
      <c r="G7" s="111">
        <v>50639.83</v>
      </c>
      <c r="H7" s="71">
        <f aca="true" t="shared" si="0" ref="H7:I9">G7*1.05</f>
        <v>53171.821500000005</v>
      </c>
      <c r="I7" s="132">
        <f t="shared" si="0"/>
        <v>55830.41257500001</v>
      </c>
    </row>
    <row r="8" spans="1:9" ht="12.75">
      <c r="A8" s="27" t="s">
        <v>5</v>
      </c>
      <c r="B8" s="6">
        <v>19912.74</v>
      </c>
      <c r="C8" s="68">
        <v>91.18</v>
      </c>
      <c r="D8" s="100">
        <v>3796.289</v>
      </c>
      <c r="E8" s="100">
        <v>3375.251</v>
      </c>
      <c r="F8" s="106">
        <v>19975.8</v>
      </c>
      <c r="G8" s="111">
        <v>44246</v>
      </c>
      <c r="H8" s="71">
        <f t="shared" si="0"/>
        <v>46458.3</v>
      </c>
      <c r="I8" s="129">
        <f t="shared" si="0"/>
        <v>48781.215000000004</v>
      </c>
    </row>
    <row r="9" spans="1:9" ht="12.75">
      <c r="A9" s="27" t="s">
        <v>6</v>
      </c>
      <c r="B9" s="6">
        <v>159729</v>
      </c>
      <c r="C9" s="68">
        <v>138052.4</v>
      </c>
      <c r="D9" s="100">
        <v>101488</v>
      </c>
      <c r="E9" s="100">
        <v>104015.773</v>
      </c>
      <c r="F9" s="106">
        <v>127658.77</v>
      </c>
      <c r="G9" s="111">
        <v>46968.54</v>
      </c>
      <c r="H9" s="74">
        <f t="shared" si="0"/>
        <v>49316.967000000004</v>
      </c>
      <c r="I9" s="74">
        <f t="shared" si="0"/>
        <v>51782.815350000004</v>
      </c>
    </row>
    <row r="10" spans="1:9" ht="12.75">
      <c r="A10" s="28" t="s">
        <v>15</v>
      </c>
      <c r="B10" s="7">
        <v>125419.72</v>
      </c>
      <c r="C10" s="107">
        <v>114338</v>
      </c>
      <c r="D10" s="108">
        <v>40560</v>
      </c>
      <c r="E10" s="109">
        <v>95682.38</v>
      </c>
      <c r="F10" s="49">
        <v>105976</v>
      </c>
      <c r="G10" s="113">
        <v>44568.54</v>
      </c>
      <c r="H10" s="71">
        <f aca="true" t="shared" si="1" ref="H10:I10">G10*1.025</f>
        <v>45682.7535</v>
      </c>
      <c r="I10" s="71">
        <f t="shared" si="1"/>
        <v>46824.822337499994</v>
      </c>
    </row>
    <row r="11" spans="1:9" ht="12.75">
      <c r="A11" s="29" t="s">
        <v>16</v>
      </c>
      <c r="B11" s="7">
        <f>B9-B10</f>
        <v>34309.28</v>
      </c>
      <c r="C11" s="107">
        <v>23715</v>
      </c>
      <c r="D11" s="107">
        <v>6535</v>
      </c>
      <c r="E11" s="110">
        <v>8333.39266</v>
      </c>
      <c r="F11" s="112">
        <v>20623.5</v>
      </c>
      <c r="G11" s="113">
        <v>2400</v>
      </c>
      <c r="H11" s="71">
        <f>G11*1.025+84500</f>
        <v>86960</v>
      </c>
      <c r="I11" s="71">
        <f>H11*1.025+84500</f>
        <v>173634</v>
      </c>
    </row>
    <row r="12" spans="1:9" ht="13.5" thickBot="1">
      <c r="A12" s="30" t="s">
        <v>7</v>
      </c>
      <c r="B12" s="8">
        <f aca="true" t="shared" si="2" ref="B12">SUM(B6:B9)</f>
        <v>428856.91</v>
      </c>
      <c r="C12" s="19">
        <f aca="true" t="shared" si="3" ref="C12">SUM(C6:C9)</f>
        <v>518152.57999999996</v>
      </c>
      <c r="D12" s="19">
        <f>SUM(D6:D9)</f>
        <v>489469.289</v>
      </c>
      <c r="E12" s="19">
        <f aca="true" t="shared" si="4" ref="E12:H12">SUM(E6:E9)</f>
        <v>538481.093</v>
      </c>
      <c r="F12" s="19">
        <f t="shared" si="4"/>
        <v>606350.11</v>
      </c>
      <c r="G12" s="114">
        <f t="shared" si="4"/>
        <v>579580.3700000001</v>
      </c>
      <c r="H12" s="72">
        <f t="shared" si="4"/>
        <v>608559.3885000001</v>
      </c>
      <c r="I12" s="72">
        <f aca="true" t="shared" si="5" ref="I12">SUM(I6:I9)</f>
        <v>638987.3579250001</v>
      </c>
    </row>
    <row r="13" spans="1:9" ht="13.5" thickBot="1">
      <c r="A13" s="31"/>
      <c r="B13" s="9"/>
      <c r="C13" s="66"/>
      <c r="D13" s="66"/>
      <c r="E13" s="10"/>
      <c r="F13" s="10"/>
      <c r="G13" s="10"/>
      <c r="H13" s="78"/>
      <c r="I13" s="78"/>
    </row>
    <row r="14" spans="1:11" ht="13.5" thickBot="1">
      <c r="A14" s="25" t="s">
        <v>8</v>
      </c>
      <c r="B14" s="4"/>
      <c r="C14" s="55"/>
      <c r="D14" s="55"/>
      <c r="E14" s="11"/>
      <c r="F14" s="11"/>
      <c r="G14" s="11"/>
      <c r="H14" s="79"/>
      <c r="I14" s="79"/>
      <c r="K14" s="73"/>
    </row>
    <row r="15" spans="1:9" ht="12.75">
      <c r="A15" s="32" t="s">
        <v>9</v>
      </c>
      <c r="B15" s="5">
        <v>324554.27</v>
      </c>
      <c r="C15" s="20">
        <v>377873</v>
      </c>
      <c r="D15" s="101">
        <v>409011.998</v>
      </c>
      <c r="E15" s="101">
        <v>428066</v>
      </c>
      <c r="F15" s="115">
        <v>520583.99</v>
      </c>
      <c r="G15" s="119">
        <v>484006.58</v>
      </c>
      <c r="H15" s="70">
        <f aca="true" t="shared" si="6" ref="H15:I16">G15*1.05</f>
        <v>508206.90900000004</v>
      </c>
      <c r="I15" s="70">
        <f t="shared" si="6"/>
        <v>533617.2544500001</v>
      </c>
    </row>
    <row r="16" spans="1:9" ht="12.75">
      <c r="A16" s="33" t="s">
        <v>10</v>
      </c>
      <c r="B16" s="7">
        <v>22393.75</v>
      </c>
      <c r="C16" s="49">
        <v>50152</v>
      </c>
      <c r="D16" s="49">
        <v>51446</v>
      </c>
      <c r="E16" s="49">
        <v>50378.031</v>
      </c>
      <c r="F16" s="49">
        <v>62889</v>
      </c>
      <c r="G16" s="116">
        <v>64841.99</v>
      </c>
      <c r="H16" s="71">
        <f t="shared" si="6"/>
        <v>68084.0895</v>
      </c>
      <c r="I16" s="71">
        <f t="shared" si="6"/>
        <v>71488.29397500001</v>
      </c>
    </row>
    <row r="17" spans="1:9" ht="15.75" customHeight="1" thickBot="1">
      <c r="A17" s="34" t="s">
        <v>11</v>
      </c>
      <c r="B17" s="12">
        <v>69056.68</v>
      </c>
      <c r="C17" s="21">
        <v>95063</v>
      </c>
      <c r="D17" s="100">
        <v>107730.225</v>
      </c>
      <c r="E17" s="100">
        <v>119815.079</v>
      </c>
      <c r="F17" s="106">
        <v>93301.02</v>
      </c>
      <c r="G17" s="111">
        <v>245758</v>
      </c>
      <c r="H17" s="74">
        <v>130000</v>
      </c>
      <c r="I17" s="74">
        <v>100000</v>
      </c>
    </row>
    <row r="18" spans="1:9" ht="15.75" customHeight="1" thickBot="1">
      <c r="A18" s="35" t="s">
        <v>12</v>
      </c>
      <c r="B18" s="13">
        <f aca="true" t="shared" si="7" ref="B18:H18">B15+B17</f>
        <v>393610.95</v>
      </c>
      <c r="C18" s="22">
        <f aca="true" t="shared" si="8" ref="C18:D18">C15+C17</f>
        <v>472936</v>
      </c>
      <c r="D18" s="22">
        <f t="shared" si="8"/>
        <v>516742.223</v>
      </c>
      <c r="E18" s="22">
        <f t="shared" si="7"/>
        <v>547881.079</v>
      </c>
      <c r="F18" s="22">
        <f t="shared" si="7"/>
        <v>613885.01</v>
      </c>
      <c r="G18" s="117">
        <f aca="true" t="shared" si="9" ref="G18">G15+G17</f>
        <v>729764.5800000001</v>
      </c>
      <c r="H18" s="75">
        <f t="shared" si="7"/>
        <v>638206.909</v>
      </c>
      <c r="I18" s="75">
        <f aca="true" t="shared" si="10" ref="I18">I15+I17</f>
        <v>633617.2544500001</v>
      </c>
    </row>
    <row r="19" spans="1:9" ht="8.1" customHeight="1" thickBot="1">
      <c r="A19" s="31"/>
      <c r="B19" s="14"/>
      <c r="C19" s="23"/>
      <c r="D19" s="23"/>
      <c r="E19" s="23"/>
      <c r="F19" s="23"/>
      <c r="G19" s="15"/>
      <c r="H19" s="80"/>
      <c r="I19" s="80"/>
    </row>
    <row r="20" spans="1:9" ht="12.75">
      <c r="A20" s="36" t="s">
        <v>13</v>
      </c>
      <c r="B20" s="139">
        <f aca="true" t="shared" si="11" ref="B20:H20">B12-B18</f>
        <v>35245.95999999996</v>
      </c>
      <c r="C20" s="137">
        <f aca="true" t="shared" si="12" ref="C20:D20">C12-C18</f>
        <v>45216.57999999996</v>
      </c>
      <c r="D20" s="137">
        <f t="shared" si="12"/>
        <v>-27272.93400000001</v>
      </c>
      <c r="E20" s="137">
        <f t="shared" si="11"/>
        <v>-9399.986000000034</v>
      </c>
      <c r="F20" s="137">
        <f t="shared" si="11"/>
        <v>-7534.900000000023</v>
      </c>
      <c r="G20" s="135">
        <f aca="true" t="shared" si="13" ref="G20">G12-G18</f>
        <v>-150184.20999999996</v>
      </c>
      <c r="H20" s="76">
        <f t="shared" si="11"/>
        <v>-29647.520499999868</v>
      </c>
      <c r="I20" s="76">
        <f aca="true" t="shared" si="14" ref="I20">I12-I18</f>
        <v>5370.103475000011</v>
      </c>
    </row>
    <row r="21" spans="1:9" ht="8.1" customHeight="1" thickBot="1">
      <c r="A21" s="37"/>
      <c r="B21" s="10"/>
      <c r="C21" s="138"/>
      <c r="D21" s="138"/>
      <c r="E21" s="138"/>
      <c r="F21" s="138"/>
      <c r="G21" s="136"/>
      <c r="H21" s="122"/>
      <c r="I21" s="81"/>
    </row>
    <row r="22" spans="1:9" ht="13.5" thickBot="1">
      <c r="A22" s="45" t="s">
        <v>41</v>
      </c>
      <c r="B22" s="46"/>
      <c r="C22" s="47"/>
      <c r="D22" s="47"/>
      <c r="E22" s="47"/>
      <c r="F22" s="47"/>
      <c r="G22" s="48"/>
      <c r="H22" s="82"/>
      <c r="I22" s="82"/>
    </row>
    <row r="23" spans="1:9" ht="13.5" thickBot="1">
      <c r="A23" s="86" t="s">
        <v>40</v>
      </c>
      <c r="B23" s="87"/>
      <c r="C23" s="88"/>
      <c r="D23" s="88"/>
      <c r="E23" s="88"/>
      <c r="F23" s="88"/>
      <c r="G23" s="89"/>
      <c r="H23" s="123"/>
      <c r="I23" s="127"/>
    </row>
    <row r="24" spans="1:9" ht="12.75">
      <c r="A24" s="32" t="s">
        <v>19</v>
      </c>
      <c r="B24" s="5">
        <v>3820.16</v>
      </c>
      <c r="C24" s="20">
        <v>-14287.821</v>
      </c>
      <c r="D24" s="20">
        <v>-151.144</v>
      </c>
      <c r="E24" s="20">
        <v>3545.462</v>
      </c>
      <c r="F24" s="20">
        <v>36341</v>
      </c>
      <c r="G24" s="118">
        <v>7840.21</v>
      </c>
      <c r="H24" s="20">
        <f>G24*1.15</f>
        <v>9016.2415</v>
      </c>
      <c r="I24" s="128">
        <f>H24*1.05</f>
        <v>9467.053575</v>
      </c>
    </row>
    <row r="25" spans="1:9" ht="12.75">
      <c r="A25" s="83" t="s">
        <v>43</v>
      </c>
      <c r="B25" s="84"/>
      <c r="C25" s="85">
        <v>0</v>
      </c>
      <c r="D25" s="85">
        <v>30000</v>
      </c>
      <c r="E25" s="85">
        <v>15000</v>
      </c>
      <c r="F25" s="85">
        <v>0</v>
      </c>
      <c r="G25" s="85">
        <v>0</v>
      </c>
      <c r="H25" s="124">
        <v>0</v>
      </c>
      <c r="I25" s="129">
        <v>0</v>
      </c>
    </row>
    <row r="26" spans="1:9" ht="12.75">
      <c r="A26" s="34" t="s">
        <v>20</v>
      </c>
      <c r="B26" s="6">
        <v>25985.6</v>
      </c>
      <c r="C26" s="49">
        <v>0</v>
      </c>
      <c r="D26" s="49">
        <v>-3569.24</v>
      </c>
      <c r="E26" s="49">
        <v>10000</v>
      </c>
      <c r="F26" s="49">
        <v>0</v>
      </c>
      <c r="G26" s="120">
        <v>150000</v>
      </c>
      <c r="H26" s="124">
        <v>40000</v>
      </c>
      <c r="I26" s="129">
        <v>10000</v>
      </c>
    </row>
    <row r="27" spans="1:9" ht="13.5" thickBot="1">
      <c r="A27" s="50" t="s">
        <v>21</v>
      </c>
      <c r="B27" s="51">
        <v>0</v>
      </c>
      <c r="C27" s="90">
        <v>0</v>
      </c>
      <c r="D27" s="99"/>
      <c r="E27" s="52">
        <v>0</v>
      </c>
      <c r="F27" s="52">
        <v>0</v>
      </c>
      <c r="G27" s="52">
        <v>0</v>
      </c>
      <c r="H27" s="125">
        <v>0</v>
      </c>
      <c r="I27" s="130">
        <v>0</v>
      </c>
    </row>
    <row r="28" spans="1:9" ht="13.5" thickBot="1">
      <c r="A28" s="98" t="s">
        <v>42</v>
      </c>
      <c r="B28" s="95"/>
      <c r="C28" s="97"/>
      <c r="D28" s="97"/>
      <c r="E28" s="96"/>
      <c r="F28" s="96"/>
      <c r="G28" s="96"/>
      <c r="H28" s="96"/>
      <c r="I28" s="131"/>
    </row>
    <row r="29" spans="1:9" ht="12.75">
      <c r="A29" s="83" t="s">
        <v>44</v>
      </c>
      <c r="B29" s="93"/>
      <c r="C29" s="91"/>
      <c r="D29" s="92">
        <v>0</v>
      </c>
      <c r="E29" s="92">
        <v>0</v>
      </c>
      <c r="F29" s="92">
        <v>-15000</v>
      </c>
      <c r="G29" s="121">
        <v>0</v>
      </c>
      <c r="H29" s="85">
        <v>0</v>
      </c>
      <c r="I29" s="132">
        <v>0</v>
      </c>
    </row>
    <row r="30" spans="1:9" ht="12.75">
      <c r="A30" s="34" t="s">
        <v>22</v>
      </c>
      <c r="B30" s="94">
        <v>-65000</v>
      </c>
      <c r="C30" s="49">
        <v>-30614.676</v>
      </c>
      <c r="D30" s="52">
        <v>0</v>
      </c>
      <c r="E30" s="52">
        <v>-17656</v>
      </c>
      <c r="F30" s="52">
        <v>-7656</v>
      </c>
      <c r="G30" s="52">
        <v>-7656</v>
      </c>
      <c r="H30" s="52">
        <v>-7656</v>
      </c>
      <c r="I30" s="133">
        <v>-6156</v>
      </c>
    </row>
    <row r="31" spans="1:9" ht="12.75">
      <c r="A31" s="50" t="s">
        <v>23</v>
      </c>
      <c r="B31" s="51"/>
      <c r="C31" s="52">
        <v>-313.789</v>
      </c>
      <c r="D31" s="52">
        <v>993.336</v>
      </c>
      <c r="E31" s="52">
        <v>-1366.593</v>
      </c>
      <c r="F31" s="52">
        <v>0</v>
      </c>
      <c r="G31" s="52">
        <v>0</v>
      </c>
      <c r="H31" s="124">
        <v>0</v>
      </c>
      <c r="I31" s="129">
        <v>0</v>
      </c>
    </row>
    <row r="32" spans="1:9" ht="13.5" thickBot="1">
      <c r="A32" s="35" t="s">
        <v>24</v>
      </c>
      <c r="B32" s="53">
        <f>SUM(B24:B30)</f>
        <v>-35194.240000000005</v>
      </c>
      <c r="C32" s="22">
        <f aca="true" t="shared" si="15" ref="C32:D32">SUM(C24:C31)</f>
        <v>-45216.286</v>
      </c>
      <c r="D32" s="22">
        <f t="shared" si="15"/>
        <v>27272.952</v>
      </c>
      <c r="E32" s="22">
        <f>-E20</f>
        <v>9399.986000000034</v>
      </c>
      <c r="F32" s="22">
        <f>F24+F29+F30</f>
        <v>13685</v>
      </c>
      <c r="G32" s="117">
        <f>G24+G26+G29+G30</f>
        <v>150184.21</v>
      </c>
      <c r="H32" s="126">
        <f aca="true" t="shared" si="16" ref="H32:I32">H24+H26+H29+H30</f>
        <v>41360.241500000004</v>
      </c>
      <c r="I32" s="134">
        <f t="shared" si="16"/>
        <v>13311.053574999998</v>
      </c>
    </row>
    <row r="33" spans="1:11" ht="12.75">
      <c r="A33" s="3"/>
      <c r="B33" s="3"/>
      <c r="C33" s="16"/>
      <c r="D33" s="16"/>
      <c r="E33" s="16"/>
      <c r="F33" s="16"/>
      <c r="G33" s="16"/>
      <c r="H33" s="16"/>
      <c r="I33" s="16"/>
      <c r="J33" s="16"/>
      <c r="K33" s="16"/>
    </row>
    <row r="34" spans="1:7" s="59" customFormat="1" ht="12.75">
      <c r="A34" s="58" t="s">
        <v>37</v>
      </c>
      <c r="D34" s="59" t="s">
        <v>26</v>
      </c>
      <c r="F34" s="59" t="s">
        <v>27</v>
      </c>
      <c r="G34" s="59" t="s">
        <v>28</v>
      </c>
    </row>
    <row r="35" ht="12.75">
      <c r="A35" s="69" t="s">
        <v>39</v>
      </c>
    </row>
    <row r="36" ht="12.75">
      <c r="A36" s="54"/>
    </row>
    <row r="37" spans="1:8" s="59" customFormat="1" ht="12.75">
      <c r="A37"/>
      <c r="B37"/>
      <c r="C37"/>
      <c r="D37"/>
      <c r="E37"/>
      <c r="F37"/>
      <c r="G37"/>
      <c r="H37"/>
    </row>
    <row r="38" spans="1:8" ht="12.75">
      <c r="A38" s="59" t="s">
        <v>30</v>
      </c>
      <c r="B38" s="59"/>
      <c r="C38" s="56" t="s">
        <v>36</v>
      </c>
      <c r="D38" s="61" t="s">
        <v>53</v>
      </c>
      <c r="E38" s="59" t="s">
        <v>52</v>
      </c>
      <c r="F38" s="60">
        <v>42035</v>
      </c>
      <c r="G38" s="60">
        <v>46418</v>
      </c>
      <c r="H38" s="60"/>
    </row>
    <row r="39" spans="1:4" ht="12.75">
      <c r="A39" s="56" t="s">
        <v>31</v>
      </c>
      <c r="C39" s="56" t="s">
        <v>29</v>
      </c>
      <c r="D39" s="62">
        <v>138000</v>
      </c>
    </row>
    <row r="40" spans="1:5" ht="12.75">
      <c r="A40" s="2" t="s">
        <v>63</v>
      </c>
      <c r="D40" s="57">
        <v>0</v>
      </c>
      <c r="E40" s="57">
        <v>5234000</v>
      </c>
    </row>
    <row r="41" spans="1:5" ht="12.75">
      <c r="A41" s="2" t="s">
        <v>32</v>
      </c>
      <c r="D41" s="57">
        <v>1656000</v>
      </c>
      <c r="E41" s="57">
        <f>E40-D41</f>
        <v>3578000</v>
      </c>
    </row>
    <row r="42" spans="1:5" ht="12.75">
      <c r="A42" s="2" t="s">
        <v>33</v>
      </c>
      <c r="D42" s="57">
        <v>1656000</v>
      </c>
      <c r="E42" s="57">
        <f aca="true" t="shared" si="17" ref="E42:E44">E41-D42</f>
        <v>1922000</v>
      </c>
    </row>
    <row r="43" spans="1:5" ht="12.75">
      <c r="A43" s="2" t="s">
        <v>34</v>
      </c>
      <c r="D43" s="57">
        <v>1656000</v>
      </c>
      <c r="E43" s="57">
        <f t="shared" si="17"/>
        <v>266000</v>
      </c>
    </row>
    <row r="44" spans="1:5" ht="12.75">
      <c r="A44" s="2" t="s">
        <v>35</v>
      </c>
      <c r="D44" s="57">
        <v>266000</v>
      </c>
      <c r="E44" s="57">
        <f t="shared" si="17"/>
        <v>0</v>
      </c>
    </row>
    <row r="45" ht="12.75">
      <c r="E45" s="57"/>
    </row>
    <row r="46" spans="1:8" ht="12.75">
      <c r="A46" s="59" t="s">
        <v>45</v>
      </c>
      <c r="B46" s="59"/>
      <c r="C46" s="56" t="s">
        <v>46</v>
      </c>
      <c r="D46" s="61" t="s">
        <v>54</v>
      </c>
      <c r="E46" s="59" t="s">
        <v>52</v>
      </c>
      <c r="F46" s="60">
        <v>44256</v>
      </c>
      <c r="G46" s="60">
        <v>46295</v>
      </c>
      <c r="H46" s="60"/>
    </row>
    <row r="47" spans="1:5" ht="12.75">
      <c r="A47" s="56" t="s">
        <v>47</v>
      </c>
      <c r="C47" s="56" t="s">
        <v>29</v>
      </c>
      <c r="D47" s="62">
        <v>500000</v>
      </c>
      <c r="E47" s="57"/>
    </row>
    <row r="48" spans="1:5" ht="12.75">
      <c r="A48" s="2" t="s">
        <v>63</v>
      </c>
      <c r="D48" s="57">
        <v>6000000</v>
      </c>
      <c r="E48" s="103">
        <v>16500000</v>
      </c>
    </row>
    <row r="49" spans="1:5" ht="12.75">
      <c r="A49" s="2" t="s">
        <v>32</v>
      </c>
      <c r="D49" s="57">
        <v>6000000</v>
      </c>
      <c r="E49" s="103">
        <f aca="true" t="shared" si="18" ref="E49:E51">E48-D49</f>
        <v>10500000</v>
      </c>
    </row>
    <row r="50" spans="1:5" ht="12.75">
      <c r="A50" s="2" t="s">
        <v>33</v>
      </c>
      <c r="D50" s="57">
        <v>6000000</v>
      </c>
      <c r="E50" s="103">
        <f t="shared" si="18"/>
        <v>4500000</v>
      </c>
    </row>
    <row r="51" spans="1:5" ht="12.75">
      <c r="A51" s="2" t="s">
        <v>34</v>
      </c>
      <c r="D51" s="57">
        <v>4500000</v>
      </c>
      <c r="E51" s="103">
        <f t="shared" si="18"/>
        <v>0</v>
      </c>
    </row>
    <row r="54" spans="1:9" ht="12.75">
      <c r="A54" s="63" t="s">
        <v>25</v>
      </c>
      <c r="B54" s="64"/>
      <c r="C54" s="64"/>
      <c r="D54" s="64"/>
      <c r="E54" s="65"/>
      <c r="F54" s="65"/>
      <c r="G54" s="65"/>
      <c r="H54" s="65"/>
      <c r="I54" s="65"/>
    </row>
    <row r="55" spans="1:9" s="59" customFormat="1" ht="12.75">
      <c r="A55" s="2" t="s">
        <v>57</v>
      </c>
      <c r="B55" s="2"/>
      <c r="C55" s="2"/>
      <c r="D55" s="2"/>
      <c r="E55"/>
      <c r="F55"/>
      <c r="G55"/>
      <c r="H55"/>
      <c r="I55"/>
    </row>
    <row r="56" spans="1:4" ht="13.15" customHeight="1">
      <c r="A56" s="2" t="s">
        <v>50</v>
      </c>
      <c r="B56" s="2"/>
      <c r="C56" s="2"/>
      <c r="D56" s="2"/>
    </row>
    <row r="57" s="73" customFormat="1" ht="12.75">
      <c r="A57" s="105" t="s">
        <v>56</v>
      </c>
    </row>
    <row r="58" spans="1:9" s="73" customFormat="1" ht="12.75">
      <c r="A58" s="59" t="s">
        <v>55</v>
      </c>
      <c r="B58"/>
      <c r="C58"/>
      <c r="D58"/>
      <c r="E58"/>
      <c r="F58"/>
      <c r="G58"/>
      <c r="H58"/>
      <c r="I58"/>
    </row>
    <row r="59" spans="1:4" ht="12.75">
      <c r="A59" s="2" t="s">
        <v>38</v>
      </c>
      <c r="B59" s="2"/>
      <c r="C59" s="2"/>
      <c r="D59" s="2"/>
    </row>
    <row r="61" spans="1:4" ht="12.75">
      <c r="A61" s="2" t="s">
        <v>64</v>
      </c>
      <c r="D61" s="2" t="s">
        <v>48</v>
      </c>
    </row>
    <row r="62" spans="5:9" ht="12.75">
      <c r="E62" s="2"/>
      <c r="F62" s="2"/>
      <c r="G62" s="2"/>
      <c r="H62" s="2"/>
      <c r="I62" s="2"/>
    </row>
    <row r="63" spans="5:9" ht="12.75">
      <c r="E63" s="2"/>
      <c r="F63" s="2"/>
      <c r="G63" s="2"/>
      <c r="H63" s="2"/>
      <c r="I63" s="2"/>
    </row>
    <row r="64" spans="5:9" ht="12.75">
      <c r="E64" s="2"/>
      <c r="F64" s="2"/>
      <c r="G64" s="2"/>
      <c r="H64" s="2"/>
      <c r="I64" s="2"/>
    </row>
    <row r="65" spans="5:11" ht="12.75">
      <c r="E65" s="2"/>
      <c r="F65" s="2"/>
      <c r="G65" s="2"/>
      <c r="H65" s="2"/>
      <c r="I65" s="2"/>
      <c r="J65" s="2"/>
      <c r="K65" s="2"/>
    </row>
    <row r="66" spans="5:11" ht="12.75">
      <c r="E66" s="2"/>
      <c r="F66" s="2"/>
      <c r="G66" s="2"/>
      <c r="H66" s="2"/>
      <c r="I66" s="2"/>
      <c r="J66" s="2"/>
      <c r="K66" s="2"/>
    </row>
    <row r="67" spans="1:11" ht="12.75">
      <c r="A67" s="2"/>
      <c r="B67" s="3"/>
      <c r="C67" s="3"/>
      <c r="D67" s="3"/>
      <c r="E67" s="3"/>
      <c r="F67" s="3"/>
      <c r="G67" s="3"/>
      <c r="H67" s="3"/>
      <c r="I67" s="3"/>
      <c r="J67" s="2"/>
      <c r="K67" s="2"/>
    </row>
    <row r="68" spans="1:11" ht="12.75">
      <c r="A68" s="2"/>
      <c r="J68" s="2"/>
      <c r="K68" s="2"/>
    </row>
    <row r="69" spans="10:11" ht="12.75">
      <c r="J69" s="2"/>
      <c r="K69" s="2"/>
    </row>
    <row r="70" spans="10:11" ht="12.75">
      <c r="J70" s="3"/>
      <c r="K70" s="3"/>
    </row>
  </sheetData>
  <mergeCells count="1">
    <mergeCell ref="F2:I2"/>
  </mergeCells>
  <conditionalFormatting sqref="D6:E9 E15 E17">
    <cfRule type="expression" priority="34" dxfId="2" stopIfTrue="1">
      <formula>$I6="Z"</formula>
    </cfRule>
    <cfRule type="expression" priority="35" dxfId="1" stopIfTrue="1">
      <formula>$I6="T"</formula>
    </cfRule>
    <cfRule type="expression" priority="36" dxfId="0" stopIfTrue="1">
      <formula>$I6="Y"</formula>
    </cfRule>
  </conditionalFormatting>
  <conditionalFormatting sqref="D15">
    <cfRule type="expression" priority="31" dxfId="2" stopIfTrue="1">
      <formula>$I15="Z"</formula>
    </cfRule>
    <cfRule type="expression" priority="32" dxfId="1" stopIfTrue="1">
      <formula>$I15="T"</formula>
    </cfRule>
    <cfRule type="expression" priority="33" dxfId="0" stopIfTrue="1">
      <formula>$I15="Y"</formula>
    </cfRule>
  </conditionalFormatting>
  <conditionalFormatting sqref="D17">
    <cfRule type="expression" priority="28" dxfId="2" stopIfTrue="1">
      <formula>$I17="Z"</formula>
    </cfRule>
    <cfRule type="expression" priority="29" dxfId="1" stopIfTrue="1">
      <formula>$I17="T"</formula>
    </cfRule>
    <cfRule type="expression" priority="30" dxfId="0" stopIfTrue="1">
      <formula>$I17="Y"</formula>
    </cfRule>
  </conditionalFormatting>
  <conditionalFormatting sqref="C10:D11 C6:C9">
    <cfRule type="expression" priority="43" dxfId="2" stopIfTrue="1">
      <formula>#REF!="Z"</formula>
    </cfRule>
    <cfRule type="expression" priority="44" dxfId="1" stopIfTrue="1">
      <formula>#REF!="T"</formula>
    </cfRule>
    <cfRule type="expression" priority="45" dxfId="0" stopIfTrue="1">
      <formula>#REF!="Y"</formula>
    </cfRule>
  </conditionalFormatting>
  <conditionalFormatting sqref="F17">
    <cfRule type="expression" priority="16" dxfId="2" stopIfTrue="1">
      <formula>$L17="Z"</formula>
    </cfRule>
    <cfRule type="expression" priority="17" dxfId="1" stopIfTrue="1">
      <formula>$L17="T"</formula>
    </cfRule>
    <cfRule type="expression" priority="18" dxfId="0" stopIfTrue="1">
      <formula>$L17="Y"</formula>
    </cfRule>
  </conditionalFormatting>
  <conditionalFormatting sqref="F15">
    <cfRule type="expression" priority="13" dxfId="2" stopIfTrue="1">
      <formula>$L15="Z"</formula>
    </cfRule>
    <cfRule type="expression" priority="14" dxfId="1" stopIfTrue="1">
      <formula>$L15="T"</formula>
    </cfRule>
    <cfRule type="expression" priority="15" dxfId="0" stopIfTrue="1">
      <formula>$L15="Y"</formula>
    </cfRule>
  </conditionalFormatting>
  <conditionalFormatting sqref="F6:F9">
    <cfRule type="expression" priority="10" dxfId="2" stopIfTrue="1">
      <formula>$L6="Z"</formula>
    </cfRule>
    <cfRule type="expression" priority="11" dxfId="1" stopIfTrue="1">
      <formula>$L6="T"</formula>
    </cfRule>
    <cfRule type="expression" priority="12" dxfId="0" stopIfTrue="1">
      <formula>$L6="Y"</formula>
    </cfRule>
  </conditionalFormatting>
  <conditionalFormatting sqref="G6:G9">
    <cfRule type="expression" priority="7" dxfId="2" stopIfTrue="1">
      <formula>$I6="Z"</formula>
    </cfRule>
    <cfRule type="expression" priority="8" dxfId="1" stopIfTrue="1">
      <formula>$I6="T"</formula>
    </cfRule>
    <cfRule type="expression" priority="9" dxfId="0" stopIfTrue="1">
      <formula>$I6="Y"</formula>
    </cfRule>
  </conditionalFormatting>
  <conditionalFormatting sqref="G15">
    <cfRule type="expression" priority="4" dxfId="2" stopIfTrue="1">
      <formula>$I15="Z"</formula>
    </cfRule>
    <cfRule type="expression" priority="5" dxfId="1" stopIfTrue="1">
      <formula>$I15="T"</formula>
    </cfRule>
    <cfRule type="expression" priority="6" dxfId="0" stopIfTrue="1">
      <formula>$I15="Y"</formula>
    </cfRule>
  </conditionalFormatting>
  <conditionalFormatting sqref="G17">
    <cfRule type="expression" priority="1" dxfId="2" stopIfTrue="1">
      <formula>$I17="Z"</formula>
    </cfRule>
    <cfRule type="expression" priority="2" dxfId="1" stopIfTrue="1">
      <formula>$I17="T"</formula>
    </cfRule>
    <cfRule type="expression" priority="3" dxfId="0" stopIfTrue="1">
      <formula>$I17="Y"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2023-11-13T12:49:50Z</cp:lastPrinted>
  <dcterms:created xsi:type="dcterms:W3CDTF">2010-01-29T11:00:02Z</dcterms:created>
  <dcterms:modified xsi:type="dcterms:W3CDTF">2023-11-22T14:40:52Z</dcterms:modified>
  <cp:category/>
  <cp:version/>
  <cp:contentType/>
  <cp:contentStatus/>
</cp:coreProperties>
</file>