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20" windowWidth="11100" windowHeight="6350" firstSheet="9" activeTab="14"/>
  </bookViews>
  <sheets>
    <sheet name="RO č.1 11.01.2017" sheetId="21" r:id="rId1"/>
    <sheet name="RO č.2. 08.02.2017" sheetId="27" r:id="rId2"/>
    <sheet name="RO č.3 29.03.2017" sheetId="28" r:id="rId3"/>
    <sheet name="RO č.4 19.04.2017" sheetId="29" r:id="rId4"/>
    <sheet name="RO č.5 10.05.2017" sheetId="30" r:id="rId5"/>
    <sheet name="RO č.6 31.05.2017" sheetId="31" r:id="rId6"/>
    <sheet name="RO č.7 19.06.2017" sheetId="32" r:id="rId7"/>
    <sheet name="RO č.8 12.07.2017" sheetId="33" r:id="rId8"/>
    <sheet name="RO č.9 16.08.2017" sheetId="34" r:id="rId9"/>
    <sheet name="RO č.10 30.08.2017" sheetId="35" r:id="rId10"/>
    <sheet name="RO č.11.27.09.2017" sheetId="36" r:id="rId11"/>
    <sheet name="RO č.12.25.10.2017" sheetId="37" r:id="rId12"/>
    <sheet name="RO č.13.22.11.2017" sheetId="38" r:id="rId13"/>
    <sheet name="RO č14.6.12.2017" sheetId="39" r:id="rId14"/>
    <sheet name="RO č.15.20.12.2017" sheetId="40" r:id="rId15"/>
  </sheets>
  <calcPr calcId="145621"/>
</workbook>
</file>

<file path=xl/calcChain.xml><?xml version="1.0" encoding="utf-8"?>
<calcChain xmlns="http://schemas.openxmlformats.org/spreadsheetml/2006/main">
  <c r="I109" i="39" l="1"/>
  <c r="J109" i="39" s="1"/>
  <c r="H107" i="39"/>
  <c r="H108" i="39" s="1"/>
  <c r="I95" i="39"/>
  <c r="I99" i="39" s="1"/>
  <c r="H95" i="39"/>
  <c r="J94" i="39"/>
  <c r="J93" i="39"/>
  <c r="J95" i="39" s="1"/>
  <c r="J92" i="39"/>
  <c r="J91" i="39"/>
  <c r="J90" i="39"/>
  <c r="H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I32" i="39"/>
  <c r="J31" i="39"/>
  <c r="J30" i="39"/>
  <c r="J29" i="39"/>
  <c r="J28" i="39"/>
  <c r="J27" i="39"/>
  <c r="I26" i="39"/>
  <c r="J26" i="39" s="1"/>
  <c r="I25" i="39"/>
  <c r="J25" i="39" s="1"/>
  <c r="I24" i="39"/>
  <c r="J24" i="39" s="1"/>
  <c r="I23" i="39"/>
  <c r="I88" i="39" s="1"/>
  <c r="J22" i="39"/>
  <c r="J21" i="39"/>
  <c r="J20" i="39"/>
  <c r="J19" i="39"/>
  <c r="J16" i="39"/>
  <c r="I16" i="39"/>
  <c r="H16" i="39"/>
  <c r="I15" i="39"/>
  <c r="I17" i="39" s="1"/>
  <c r="H15" i="39"/>
  <c r="H17" i="39" s="1"/>
  <c r="J14" i="39"/>
  <c r="J13" i="39"/>
  <c r="J12" i="39"/>
  <c r="J11" i="39"/>
  <c r="J10" i="39"/>
  <c r="I9" i="39"/>
  <c r="J9" i="39" s="1"/>
  <c r="J8" i="39"/>
  <c r="J7" i="39"/>
  <c r="J6" i="39"/>
  <c r="J5" i="39"/>
  <c r="J15" i="39" s="1"/>
  <c r="J17" i="39" s="1"/>
  <c r="I98" i="39" l="1"/>
  <c r="I100" i="39" s="1"/>
  <c r="I105" i="39"/>
  <c r="J23" i="39"/>
  <c r="J88" i="39" s="1"/>
  <c r="I97" i="39"/>
  <c r="I106" i="39"/>
  <c r="J106" i="39" s="1"/>
  <c r="J177" i="38"/>
  <c r="I177" i="38"/>
  <c r="H176" i="38"/>
  <c r="H175" i="38"/>
  <c r="I163" i="38"/>
  <c r="I167" i="38" s="1"/>
  <c r="H163" i="38"/>
  <c r="J162" i="38"/>
  <c r="J161" i="38"/>
  <c r="J160" i="38"/>
  <c r="J159" i="38"/>
  <c r="J158" i="38"/>
  <c r="J157" i="38"/>
  <c r="J156" i="38"/>
  <c r="I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63" i="38" s="1"/>
  <c r="I140" i="38"/>
  <c r="I166" i="38" s="1"/>
  <c r="I168" i="38" s="1"/>
  <c r="H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140" i="38" s="1"/>
  <c r="I34" i="38"/>
  <c r="H34" i="38"/>
  <c r="H33" i="38"/>
  <c r="H35" i="38" s="1"/>
  <c r="J32" i="38"/>
  <c r="J31" i="38"/>
  <c r="J30" i="38"/>
  <c r="J34" i="38" s="1"/>
  <c r="J29" i="38"/>
  <c r="J28" i="38"/>
  <c r="J27" i="38"/>
  <c r="J26" i="38"/>
  <c r="J25" i="38"/>
  <c r="J24" i="38"/>
  <c r="J23" i="38"/>
  <c r="J22" i="38"/>
  <c r="J21" i="38"/>
  <c r="J20" i="38"/>
  <c r="J19" i="38"/>
  <c r="I18" i="38"/>
  <c r="J18" i="38" s="1"/>
  <c r="J17" i="38"/>
  <c r="J16" i="38"/>
  <c r="I15" i="38"/>
  <c r="I33" i="38" s="1"/>
  <c r="J14" i="38"/>
  <c r="J13" i="38"/>
  <c r="J12" i="38"/>
  <c r="J11" i="38"/>
  <c r="J10" i="38"/>
  <c r="J9" i="38"/>
  <c r="J8" i="38"/>
  <c r="J7" i="38"/>
  <c r="J6" i="38"/>
  <c r="J5" i="38"/>
  <c r="I107" i="39" l="1"/>
  <c r="J105" i="39"/>
  <c r="J107" i="39" s="1"/>
  <c r="I104" i="39"/>
  <c r="I101" i="39"/>
  <c r="J33" i="38"/>
  <c r="J35" i="38" s="1"/>
  <c r="I165" i="38"/>
  <c r="I35" i="38"/>
  <c r="I173" i="38"/>
  <c r="J15" i="38"/>
  <c r="I174" i="38"/>
  <c r="J174" i="38" s="1"/>
  <c r="J104" i="39" l="1"/>
  <c r="J108" i="39" s="1"/>
  <c r="I108" i="39"/>
  <c r="I175" i="38"/>
  <c r="J173" i="38"/>
  <c r="J175" i="38" s="1"/>
  <c r="I172" i="38"/>
  <c r="I169" i="38"/>
  <c r="J172" i="38" l="1"/>
  <c r="J176" i="38" s="1"/>
  <c r="I176" i="38"/>
  <c r="I177" i="37" l="1"/>
  <c r="J177" i="37" s="1"/>
  <c r="H175" i="37"/>
  <c r="H176" i="37" s="1"/>
  <c r="H163" i="37"/>
  <c r="J162" i="37"/>
  <c r="J161" i="37"/>
  <c r="J160" i="37"/>
  <c r="J159" i="37"/>
  <c r="J158" i="37"/>
  <c r="J157" i="37"/>
  <c r="J156" i="37"/>
  <c r="J155" i="37"/>
  <c r="J154" i="37"/>
  <c r="J153" i="37"/>
  <c r="I152" i="37"/>
  <c r="I163" i="37" s="1"/>
  <c r="J151" i="37"/>
  <c r="J150" i="37"/>
  <c r="J149" i="37"/>
  <c r="J148" i="37"/>
  <c r="I146" i="37"/>
  <c r="I173" i="37" s="1"/>
  <c r="H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I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146" i="37" s="1"/>
  <c r="I34" i="37"/>
  <c r="H34" i="37"/>
  <c r="I33" i="37"/>
  <c r="I35" i="37" s="1"/>
  <c r="H33" i="37"/>
  <c r="H35" i="37" s="1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34" i="37" s="1"/>
  <c r="J5" i="37"/>
  <c r="J33" i="37" s="1"/>
  <c r="J35" i="37" s="1"/>
  <c r="J173" i="37" l="1"/>
  <c r="J175" i="37" s="1"/>
  <c r="I167" i="37"/>
  <c r="I174" i="37"/>
  <c r="J174" i="37" s="1"/>
  <c r="I166" i="37"/>
  <c r="I165" i="37"/>
  <c r="J152" i="37"/>
  <c r="J163" i="37" s="1"/>
  <c r="I102" i="32"/>
  <c r="J102" i="32" s="1"/>
  <c r="H100" i="32"/>
  <c r="H101" i="32" s="1"/>
  <c r="H88" i="32"/>
  <c r="I87" i="32"/>
  <c r="I88" i="32" s="1"/>
  <c r="J86" i="32"/>
  <c r="J85" i="32"/>
  <c r="J84" i="32"/>
  <c r="J83" i="32"/>
  <c r="H81" i="32"/>
  <c r="J80" i="32"/>
  <c r="J79" i="32"/>
  <c r="J78" i="32"/>
  <c r="J77" i="32"/>
  <c r="J76" i="32"/>
  <c r="J75" i="32"/>
  <c r="I75" i="32"/>
  <c r="J74" i="32"/>
  <c r="J73" i="32"/>
  <c r="J72" i="32"/>
  <c r="J71" i="32"/>
  <c r="J70" i="32"/>
  <c r="J69" i="32"/>
  <c r="J68" i="32"/>
  <c r="J67" i="32"/>
  <c r="J66" i="32"/>
  <c r="J65" i="32"/>
  <c r="J64" i="32"/>
  <c r="J63" i="32"/>
  <c r="J62" i="32"/>
  <c r="J61" i="32"/>
  <c r="J60" i="32"/>
  <c r="J59" i="32"/>
  <c r="J58" i="32"/>
  <c r="J57" i="32"/>
  <c r="J56" i="32"/>
  <c r="J55" i="32"/>
  <c r="J54" i="32"/>
  <c r="I53" i="32"/>
  <c r="I81" i="32" s="1"/>
  <c r="J52" i="32"/>
  <c r="J51" i="32"/>
  <c r="J50" i="32"/>
  <c r="J49" i="32"/>
  <c r="J48" i="32"/>
  <c r="J47" i="32"/>
  <c r="J46" i="32"/>
  <c r="J45" i="32"/>
  <c r="J44" i="32"/>
  <c r="J43" i="32"/>
  <c r="J42" i="32"/>
  <c r="J41" i="32"/>
  <c r="H39" i="32"/>
  <c r="I38" i="32"/>
  <c r="H38" i="32"/>
  <c r="I37" i="32"/>
  <c r="I90" i="32" s="1"/>
  <c r="H37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37" i="32" s="1"/>
  <c r="J9" i="32"/>
  <c r="J38" i="32" s="1"/>
  <c r="J8" i="32"/>
  <c r="J7" i="32"/>
  <c r="J6" i="32"/>
  <c r="J5" i="32"/>
  <c r="I168" i="37" l="1"/>
  <c r="I175" i="37"/>
  <c r="I172" i="37"/>
  <c r="I169" i="37"/>
  <c r="I97" i="32"/>
  <c r="I92" i="32"/>
  <c r="I99" i="32"/>
  <c r="J99" i="32" s="1"/>
  <c r="I91" i="32"/>
  <c r="I98" i="32"/>
  <c r="J39" i="32"/>
  <c r="I39" i="32"/>
  <c r="J87" i="32"/>
  <c r="J88" i="32" s="1"/>
  <c r="J53" i="32"/>
  <c r="J81" i="32" s="1"/>
  <c r="J84" i="31"/>
  <c r="I84" i="31"/>
  <c r="H83" i="31"/>
  <c r="H82" i="31"/>
  <c r="I72" i="31"/>
  <c r="I79" i="31" s="1"/>
  <c r="I70" i="31"/>
  <c r="I74" i="31" s="1"/>
  <c r="H70" i="31"/>
  <c r="J69" i="31"/>
  <c r="J68" i="31"/>
  <c r="J67" i="31"/>
  <c r="J66" i="31"/>
  <c r="J65" i="31"/>
  <c r="J64" i="31"/>
  <c r="J63" i="31"/>
  <c r="I63" i="31"/>
  <c r="J62" i="31"/>
  <c r="J70" i="31" s="1"/>
  <c r="I60" i="31"/>
  <c r="I73" i="31" s="1"/>
  <c r="I75" i="31" s="1"/>
  <c r="H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60" i="31" s="1"/>
  <c r="I19" i="31"/>
  <c r="H19" i="31"/>
  <c r="I18" i="31"/>
  <c r="I20" i="31" s="1"/>
  <c r="H18" i="31"/>
  <c r="H20" i="31" s="1"/>
  <c r="J17" i="31"/>
  <c r="J16" i="31"/>
  <c r="J15" i="31"/>
  <c r="J14" i="31"/>
  <c r="J13" i="31"/>
  <c r="J12" i="31"/>
  <c r="J11" i="31"/>
  <c r="J10" i="31"/>
  <c r="J18" i="31" s="1"/>
  <c r="J20" i="31" s="1"/>
  <c r="J9" i="31"/>
  <c r="J8" i="31"/>
  <c r="J7" i="31"/>
  <c r="J6" i="31"/>
  <c r="J19" i="31" s="1"/>
  <c r="J5" i="31"/>
  <c r="J172" i="37" l="1"/>
  <c r="J176" i="37" s="1"/>
  <c r="I176" i="37"/>
  <c r="I100" i="32"/>
  <c r="J98" i="32"/>
  <c r="J100" i="32" s="1"/>
  <c r="J97" i="32"/>
  <c r="J101" i="32" s="1"/>
  <c r="I101" i="32"/>
  <c r="I93" i="32"/>
  <c r="I94" i="32" s="1"/>
  <c r="J79" i="31"/>
  <c r="I80" i="31"/>
  <c r="I76" i="31"/>
  <c r="I81" i="31"/>
  <c r="J81" i="31" s="1"/>
  <c r="I89" i="29"/>
  <c r="J89" i="29" s="1"/>
  <c r="H87" i="29"/>
  <c r="H88" i="29" s="1"/>
  <c r="I75" i="29"/>
  <c r="I79" i="29" s="1"/>
  <c r="H75" i="29"/>
  <c r="J74" i="29"/>
  <c r="J73" i="29"/>
  <c r="J72" i="29"/>
  <c r="J71" i="29"/>
  <c r="J70" i="29"/>
  <c r="J69" i="29"/>
  <c r="J68" i="29"/>
  <c r="J67" i="29"/>
  <c r="J66" i="29"/>
  <c r="J65" i="29"/>
  <c r="J75" i="29" s="1"/>
  <c r="H63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9" i="29"/>
  <c r="J48" i="29"/>
  <c r="I47" i="29"/>
  <c r="J47" i="29" s="1"/>
  <c r="J46" i="29"/>
  <c r="J45" i="29"/>
  <c r="J44" i="29"/>
  <c r="J43" i="29"/>
  <c r="J42" i="29"/>
  <c r="J41" i="29"/>
  <c r="J40" i="29"/>
  <c r="J39" i="29"/>
  <c r="J38" i="29"/>
  <c r="J37" i="29"/>
  <c r="J36" i="29"/>
  <c r="J35" i="29"/>
  <c r="I35" i="29"/>
  <c r="I63" i="29" s="1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63" i="29" s="1"/>
  <c r="I17" i="29"/>
  <c r="H17" i="29"/>
  <c r="I16" i="29"/>
  <c r="I18" i="29" s="1"/>
  <c r="H16" i="29"/>
  <c r="H18" i="29" s="1"/>
  <c r="J15" i="29"/>
  <c r="J14" i="29"/>
  <c r="J13" i="29"/>
  <c r="J17" i="29" s="1"/>
  <c r="J12" i="29"/>
  <c r="J11" i="29"/>
  <c r="J10" i="29"/>
  <c r="J9" i="29"/>
  <c r="J8" i="29"/>
  <c r="J7" i="29"/>
  <c r="J6" i="29"/>
  <c r="J5" i="29"/>
  <c r="J16" i="29" s="1"/>
  <c r="J18" i="29" s="1"/>
  <c r="I82" i="31" l="1"/>
  <c r="I83" i="31" s="1"/>
  <c r="J80" i="31"/>
  <c r="J82" i="31" s="1"/>
  <c r="J83" i="31" s="1"/>
  <c r="I78" i="29"/>
  <c r="I80" i="29" s="1"/>
  <c r="I85" i="29"/>
  <c r="I77" i="29"/>
  <c r="I86" i="29"/>
  <c r="J86" i="29" s="1"/>
  <c r="I13" i="21"/>
  <c r="I84" i="29" l="1"/>
  <c r="I81" i="29"/>
  <c r="I87" i="29"/>
  <c r="J85" i="29"/>
  <c r="J87" i="29" s="1"/>
  <c r="I7" i="21"/>
  <c r="H13" i="21"/>
  <c r="J84" i="29" l="1"/>
  <c r="J88" i="29" s="1"/>
  <c r="I88" i="29"/>
  <c r="H7" i="21"/>
  <c r="I16" i="21" l="1"/>
  <c r="H16" i="21"/>
  <c r="I18" i="21" l="1"/>
  <c r="H28" i="21" l="1"/>
  <c r="H29" i="21" s="1"/>
  <c r="I20" i="21" l="1"/>
  <c r="J16" i="21"/>
  <c r="J12" i="21" l="1"/>
  <c r="J9" i="21"/>
  <c r="J10" i="21"/>
  <c r="J11" i="21"/>
  <c r="J13" i="21" l="1"/>
  <c r="J7" i="21"/>
  <c r="I27" i="21"/>
  <c r="J27" i="21" s="1"/>
  <c r="I19" i="21" l="1"/>
  <c r="I21" i="21" s="1"/>
  <c r="I22" i="21" s="1"/>
  <c r="I26" i="21"/>
  <c r="I25" i="21"/>
  <c r="I30" i="21" l="1"/>
  <c r="J30" i="21" s="1"/>
  <c r="J26" i="21"/>
  <c r="J28" i="21" s="1"/>
  <c r="I28" i="21"/>
  <c r="I29" i="21" s="1"/>
  <c r="J25" i="21"/>
  <c r="J29" i="21" l="1"/>
</calcChain>
</file>

<file path=xl/sharedStrings.xml><?xml version="1.0" encoding="utf-8"?>
<sst xmlns="http://schemas.openxmlformats.org/spreadsheetml/2006/main" count="3783" uniqueCount="1604">
  <si>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</si>
  <si>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</si>
  <si>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</si>
  <si>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</si>
  <si>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</si>
  <si>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</si>
  <si>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</si>
  <si>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</si>
  <si>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</si>
  <si>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</si>
  <si>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</si>
  <si>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</si>
  <si>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</si>
  <si>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</si>
  <si>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Výdaje celkem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</si>
  <si>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</si>
  <si>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</si>
  <si>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</si>
  <si>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</si>
  <si>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</si>
  <si>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</si>
  <si>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</si>
  <si>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</si>
  <si>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</si>
  <si>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1244</t>
  </si>
  <si>
    <t>0516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</si>
  <si>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</si>
  <si>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</si>
  <si>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</si>
  <si>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</si>
  <si>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</si>
  <si>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0763</t>
  </si>
  <si>
    <t>č.1</t>
  </si>
  <si>
    <t>Rekapitulace Rozpočtového opatření č.1</t>
  </si>
  <si>
    <t>Záštita starosty, přesun na Děti fitness.Aerobic tour</t>
  </si>
  <si>
    <t xml:space="preserve">Rozpočtové opatření č.1/2017 - změna schváleného rozpočtu roku 2017 - Leden  (údaje v tis. Kč) </t>
  </si>
  <si>
    <t>Rekapitulace celkového rozpočtu města na rok 2017 včetně RO č.1</t>
  </si>
  <si>
    <t>P= příjmy   V= výdaje   NZ= nově zařazeno do R2017</t>
  </si>
  <si>
    <t>OŠK- zajištění občerstvení městského školní parlamentu</t>
  </si>
  <si>
    <r>
      <t xml:space="preserve">Fin.dar Děti fitness-sportem proti drogám,  Aerobic Tour 14-15.1.16   </t>
    </r>
    <r>
      <rPr>
        <b/>
        <sz val="10"/>
        <rFont val="Arial CE"/>
        <charset val="238"/>
      </rPr>
      <t>RMO xxx/01/17</t>
    </r>
  </si>
  <si>
    <t>A) Změny příjmů a jejich použití - nejsou</t>
  </si>
  <si>
    <t>C) Změny v investicích  - nejsou</t>
  </si>
  <si>
    <t>OŠK-nákup reklamních předmětů k propagaci města nespecifikovaných</t>
  </si>
  <si>
    <t>Otrokovice 11.1.2017</t>
  </si>
  <si>
    <t>Příloha usn. č. RMO/174/03/17</t>
  </si>
  <si>
    <t>Příloha usn. č. RMO/26/01/17</t>
  </si>
  <si>
    <t xml:space="preserve">Rozpočtové opatření č.2/2017 - změna schváleného rozpočtu roku 2017 - Únor  (údaje v tis. Kč) </t>
  </si>
  <si>
    <t>č.2</t>
  </si>
  <si>
    <t xml:space="preserve">A) Změny příjmů a jejich použití </t>
  </si>
  <si>
    <t>MŠ Otrokovice, odvod nečerpaného příspěvku z r.2016, úspora tepla</t>
  </si>
  <si>
    <t>NZ</t>
  </si>
  <si>
    <t>0351</t>
  </si>
  <si>
    <t>Nespecifikovaná rezerva výdajů pro MŠ</t>
  </si>
  <si>
    <t>ZŠ TGM Otrokovice, odvod nečerpaného příspěvku z r.2016, úspora tepla</t>
  </si>
  <si>
    <t>0357</t>
  </si>
  <si>
    <t>ZŠ Mánesova, odvod nečerp. přísp. z r.2016, úspora tepla, pohyb do ZŠ, plav.škola</t>
  </si>
  <si>
    <t>0358</t>
  </si>
  <si>
    <t>ZŠ Trávníky Otrokovice, odvod nečerpaného příspěvku z r.2016, úspora tepla</t>
  </si>
  <si>
    <t>0359</t>
  </si>
  <si>
    <t>Nespecifikovaná rezerva výdajů pro ZŠ</t>
  </si>
  <si>
    <t>3.</t>
  </si>
  <si>
    <t>Neinv.dot.z Fondu ZK pro ZŠ Mánesova " Na jedné lodi"</t>
  </si>
  <si>
    <t>00020</t>
  </si>
  <si>
    <t>Příspěvek ZŠ Mánesova na realizaci projektu "Na jedné lodi"</t>
  </si>
  <si>
    <r>
      <t xml:space="preserve">Přísp.Czech Dance z.s. na soutěž Czech dance tour 2017  </t>
    </r>
    <r>
      <rPr>
        <b/>
        <sz val="10"/>
        <rFont val="Arial CE"/>
        <charset val="238"/>
      </rPr>
      <t>RMO xxx/02/17</t>
    </r>
  </si>
  <si>
    <t>0796</t>
  </si>
  <si>
    <t>Záštita starosty, přesun na Czech dance z.s.</t>
  </si>
  <si>
    <r>
      <t xml:space="preserve">Fin.dar Klubu vojen. výsadkových veteránů plk.Maděry na činnost  </t>
    </r>
    <r>
      <rPr>
        <b/>
        <sz val="10"/>
        <rFont val="Arial CE"/>
        <charset val="238"/>
      </rPr>
      <t>RMO xxx/02/17</t>
    </r>
  </si>
  <si>
    <t>0565</t>
  </si>
  <si>
    <t>Záštita starosty, přesun na Klub vojenských veteránů</t>
  </si>
  <si>
    <r>
      <t xml:space="preserve">Fin.dar Nadačnímu fondu Svatovítské varhany na obnovu varhan </t>
    </r>
    <r>
      <rPr>
        <b/>
        <sz val="10"/>
        <rFont val="Arial CE"/>
        <charset val="238"/>
      </rPr>
      <t>RMO xxx/02/17</t>
    </r>
  </si>
  <si>
    <t>Prostředky RMO na kulturu</t>
  </si>
  <si>
    <t>0522</t>
  </si>
  <si>
    <t>4.</t>
  </si>
  <si>
    <t>OŽP-nákup sad tašek na třídění odpadu pro občany</t>
  </si>
  <si>
    <t xml:space="preserve">OŽP- nákup propagačních materiálů </t>
  </si>
  <si>
    <t>Rekapitulace Rozpočtového opatření č.2</t>
  </si>
  <si>
    <t>Rekapitulace celkového rozpočtu města na rok 2017 včetně RO č.2</t>
  </si>
  <si>
    <t>Otrokovice 8.2.2017</t>
  </si>
  <si>
    <t>Příloha usn. RMO  č. 66/02/17</t>
  </si>
  <si>
    <t xml:space="preserve">Rozpočtové opatření č.3/2017 - změna schváleného rozpočtu roku 2017 - Březen  (údaje v tis. Kč) </t>
  </si>
  <si>
    <t>č.3</t>
  </si>
  <si>
    <r>
      <t xml:space="preserve">Účel.dot.KÚ ZK pro Senior-Denní stacionář, identifikátor 1373730  Kč 99.000         </t>
    </r>
    <r>
      <rPr>
        <b/>
        <sz val="10"/>
        <rFont val="Arial"/>
        <family val="2"/>
        <charset val="238"/>
      </rPr>
      <t>P</t>
    </r>
  </si>
  <si>
    <t>0483</t>
  </si>
  <si>
    <r>
      <t xml:space="preserve">Neinv.transfer pro Senior-Denní stacionář, identifikátor 1373730  Kč 99.000            </t>
    </r>
    <r>
      <rPr>
        <b/>
        <sz val="10"/>
        <rFont val="Arial"/>
        <family val="2"/>
        <charset val="238"/>
      </rPr>
      <t>V</t>
    </r>
  </si>
  <si>
    <t>13305</t>
  </si>
  <si>
    <r>
      <t xml:space="preserve">Účel.dot.KÚ ZK pro Senior-Domov pro seniory, identifikátor 1869567 Kč 2,220.000  </t>
    </r>
    <r>
      <rPr>
        <b/>
        <sz val="10"/>
        <rFont val="Arial"/>
        <family val="2"/>
        <charset val="238"/>
      </rPr>
      <t>P</t>
    </r>
  </si>
  <si>
    <t>0480</t>
  </si>
  <si>
    <r>
      <t xml:space="preserve">Neinv.transfer pro Senior-Domov pro seniory, identifikátor 1869567 Kč 2,220.000     </t>
    </r>
    <r>
      <rPr>
        <b/>
        <sz val="10"/>
        <rFont val="Arial"/>
        <family val="2"/>
        <charset val="238"/>
      </rPr>
      <t>V</t>
    </r>
  </si>
  <si>
    <r>
      <t xml:space="preserve">Účel.dot.KÚ ZK pro Senior-Pečovatelská služby, identifikátor 2119454 Kč 600.000  </t>
    </r>
    <r>
      <rPr>
        <b/>
        <sz val="10"/>
        <rFont val="Arial"/>
        <family val="2"/>
        <charset val="238"/>
      </rPr>
      <t>P</t>
    </r>
  </si>
  <si>
    <t>0470</t>
  </si>
  <si>
    <r>
      <t xml:space="preserve">Neinv.transfer pro Senior-Pečovatelská služby, identifikátor 2119454 Kč 600.000     </t>
    </r>
    <r>
      <rPr>
        <b/>
        <sz val="10"/>
        <rFont val="Arial"/>
        <family val="2"/>
        <charset val="238"/>
      </rPr>
      <t>V</t>
    </r>
  </si>
  <si>
    <r>
      <t xml:space="preserve">Účel.dot.KÚ ZK pro Senior-Domov pro seniory, identifikátor 3511015 Kč 2,700.000   </t>
    </r>
    <r>
      <rPr>
        <b/>
        <sz val="10"/>
        <rFont val="Arial"/>
        <family val="2"/>
        <charset val="238"/>
      </rPr>
      <t>P</t>
    </r>
  </si>
  <si>
    <t>0450</t>
  </si>
  <si>
    <r>
      <t xml:space="preserve">Neinv.transfer pro Senior-Domov pro seniory, identifikátor 3511015 Kč 2,700.000     </t>
    </r>
    <r>
      <rPr>
        <b/>
        <sz val="10"/>
        <rFont val="Arial"/>
        <family val="2"/>
        <charset val="238"/>
      </rPr>
      <t>V</t>
    </r>
  </si>
  <si>
    <r>
      <t xml:space="preserve">Účel.dot.KÚ ZK pro Senior-Odlehčovací služby, identifikátor 3940307 Kč 330.000    </t>
    </r>
    <r>
      <rPr>
        <b/>
        <sz val="10"/>
        <rFont val="Arial"/>
        <family val="2"/>
        <charset val="238"/>
      </rPr>
      <t>P</t>
    </r>
  </si>
  <si>
    <t>0452</t>
  </si>
  <si>
    <r>
      <t xml:space="preserve">Neinv.transfer pro Senior-Odlehčovací služby, identifikátor 3940307 Kč 330.000       </t>
    </r>
    <r>
      <rPr>
        <b/>
        <sz val="10"/>
        <rFont val="Arial"/>
        <family val="2"/>
        <charset val="238"/>
      </rPr>
      <t>V</t>
    </r>
  </si>
  <si>
    <r>
      <t xml:space="preserve">Účel.dot.KÚ ZK pro Senior-Domov zvl.režim, identifikátor 6696436 Kč 1,440.000     </t>
    </r>
    <r>
      <rPr>
        <b/>
        <sz val="10"/>
        <rFont val="Arial"/>
        <family val="2"/>
        <charset val="238"/>
      </rPr>
      <t>P</t>
    </r>
  </si>
  <si>
    <t>0481</t>
  </si>
  <si>
    <r>
      <t xml:space="preserve">Neinv.transfer pro Senior-Domov zvl.režim, identifikátor 6696436 Kč 1,440.000        </t>
    </r>
    <r>
      <rPr>
        <b/>
        <sz val="10"/>
        <rFont val="Arial"/>
        <family val="2"/>
        <charset val="238"/>
      </rPr>
      <t>V</t>
    </r>
  </si>
  <si>
    <r>
      <t xml:space="preserve">Účel.dot.KÚ ZK pro Senior-Odlehčovací služby, identifikátor 7318632 Kč 330.000    </t>
    </r>
    <r>
      <rPr>
        <b/>
        <sz val="10"/>
        <rFont val="Arial"/>
        <family val="2"/>
        <charset val="238"/>
      </rPr>
      <t>P</t>
    </r>
  </si>
  <si>
    <t>0482</t>
  </si>
  <si>
    <r>
      <t xml:space="preserve">Neinv.transfer pro Senior-Odlehčovací služby, identifikátor 7318632 Kč 330.000       </t>
    </r>
    <r>
      <rPr>
        <b/>
        <sz val="10"/>
        <rFont val="Arial"/>
        <family val="2"/>
        <charset val="238"/>
      </rPr>
      <t>V</t>
    </r>
  </si>
  <si>
    <r>
      <t xml:space="preserve">Neiv.účel.dotace ÚP Zlín- VPP- pomocné práce MK , doplatek 2016  Kč 21.873      </t>
    </r>
    <r>
      <rPr>
        <b/>
        <sz val="10"/>
        <rFont val="Arial CE"/>
        <charset val="238"/>
      </rPr>
      <t>P</t>
    </r>
  </si>
  <si>
    <t>0410</t>
  </si>
  <si>
    <r>
      <t xml:space="preserve">Neiv.účel.dotace ÚP Zlín- VPP- pomocné práce MK , 1-10/2017                             </t>
    </r>
    <r>
      <rPr>
        <b/>
        <sz val="10"/>
        <rFont val="Arial CE"/>
        <charset val="238"/>
      </rPr>
      <t>P</t>
    </r>
  </si>
  <si>
    <r>
      <t xml:space="preserve">VPP-pom.práce MK- platy zaměstnanců v prac.poměru s UZ                                 </t>
    </r>
    <r>
      <rPr>
        <b/>
        <sz val="10"/>
        <rFont val="Arial CE"/>
        <charset val="238"/>
      </rPr>
      <t>V</t>
    </r>
  </si>
  <si>
    <r>
      <t xml:space="preserve">VPP-pom.práce MK- sociální pojištění s UZ                                                          </t>
    </r>
    <r>
      <rPr>
        <b/>
        <sz val="10"/>
        <rFont val="Arial CE"/>
        <charset val="238"/>
      </rPr>
      <t>V</t>
    </r>
  </si>
  <si>
    <r>
      <t xml:space="preserve">VPP-pom.práce MK- zdravotní zabezpečení s UZ                        </t>
    </r>
    <r>
      <rPr>
        <b/>
        <sz val="10"/>
        <rFont val="Arial CE"/>
        <charset val="238"/>
      </rPr>
      <t xml:space="preserve">                          V</t>
    </r>
  </si>
  <si>
    <r>
      <t xml:space="preserve">VPP-pom.práce MK- platy zaměstnanců v prac.poměru doplatek min.mzda-město  </t>
    </r>
    <r>
      <rPr>
        <b/>
        <sz val="10"/>
        <rFont val="Arial CE"/>
        <charset val="238"/>
      </rPr>
      <t>V</t>
    </r>
  </si>
  <si>
    <r>
      <t xml:space="preserve">VPP-pom.práce MK- sociální pojištění doplatek min.mzda-město                           </t>
    </r>
    <r>
      <rPr>
        <b/>
        <sz val="10"/>
        <rFont val="Arial CE"/>
        <charset val="238"/>
      </rPr>
      <t>V</t>
    </r>
  </si>
  <si>
    <r>
      <t>VPP-pom.práce MK- zdravotní zabezpečení doplatek min.mzda -město</t>
    </r>
    <r>
      <rPr>
        <b/>
        <sz val="10"/>
        <rFont val="Arial CE"/>
        <charset val="238"/>
      </rPr>
      <t xml:space="preserve">                  V</t>
    </r>
  </si>
  <si>
    <r>
      <t xml:space="preserve">VPP-pom.práce MK- nákup ostatních služeb- stravenky                                        </t>
    </r>
    <r>
      <rPr>
        <b/>
        <sz val="10"/>
        <rFont val="Arial CE"/>
        <charset val="238"/>
      </rPr>
      <t>V</t>
    </r>
  </si>
  <si>
    <r>
      <t xml:space="preserve">Neiv.účel.dotace ÚP Zlín- VPP- úklid MěÚ , 1-10/2017                                          </t>
    </r>
    <r>
      <rPr>
        <b/>
        <sz val="10"/>
        <rFont val="Arial CE"/>
        <charset val="238"/>
      </rPr>
      <t>P</t>
    </r>
  </si>
  <si>
    <r>
      <t xml:space="preserve">VPP-úklid MěÚ - platy zaměstnanců v prac.poměru s UZ                                      </t>
    </r>
    <r>
      <rPr>
        <b/>
        <sz val="10"/>
        <rFont val="Arial CE"/>
        <charset val="238"/>
      </rPr>
      <t>V</t>
    </r>
  </si>
  <si>
    <r>
      <t xml:space="preserve">VPP-úklid MěÚ- sociální pojištění s UZ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</si>
  <si>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VPP-úklid MěÚ- zdravotní zabezpečení s UZ                              </t>
    </r>
    <r>
      <rPr>
        <b/>
        <sz val="10"/>
        <rFont val="Arial CE"/>
        <charset val="238"/>
      </rPr>
      <t xml:space="preserve">                          V</t>
    </r>
  </si>
  <si>
    <r>
      <t xml:space="preserve">VPP-úklid MěÚ- platy zaměstnanců v prac.poměru doplatek min.mzda-město        </t>
    </r>
    <r>
      <rPr>
        <b/>
        <sz val="10"/>
        <rFont val="Arial CE"/>
        <charset val="238"/>
      </rPr>
      <t>V</t>
    </r>
  </si>
  <si>
    <r>
      <t xml:space="preserve">VPP-úklid MěÚ- sociální pojištění doplatek min.mzda-město                                 </t>
    </r>
    <r>
      <rPr>
        <b/>
        <sz val="10"/>
        <rFont val="Arial CE"/>
        <charset val="238"/>
      </rPr>
      <t>V</t>
    </r>
  </si>
  <si>
    <r>
      <t>VPP-úklid MěÚ- zdravotní zabezpečení doplatek min.mzda -město</t>
    </r>
    <r>
      <rPr>
        <b/>
        <sz val="10"/>
        <rFont val="Arial CE"/>
        <charset val="238"/>
      </rPr>
      <t xml:space="preserve">                        V</t>
    </r>
  </si>
  <si>
    <r>
      <t xml:space="preserve">VPP-úklid MěÚ- nákup ostatních služeb- stravenky                                              </t>
    </r>
    <r>
      <rPr>
        <b/>
        <sz val="10"/>
        <rFont val="Arial CE"/>
        <charset val="238"/>
      </rPr>
      <t>V</t>
    </r>
    <r>
      <rPr>
        <sz val="10"/>
        <rFont val="Arial CE"/>
        <family val="2"/>
        <charset val="238"/>
      </rPr>
      <t xml:space="preserve">           </t>
    </r>
  </si>
  <si>
    <r>
      <t xml:space="preserve">Neinv.účel.dot.MZČR na výkon Odb.lesního hospodáře ve 4.Q.16 25.408Kč            </t>
    </r>
    <r>
      <rPr>
        <b/>
        <sz val="10"/>
        <rFont val="Arial CE"/>
        <charset val="238"/>
      </rPr>
      <t>P</t>
    </r>
  </si>
  <si>
    <t>29008</t>
  </si>
  <si>
    <r>
      <t xml:space="preserve">Výdaje na výkon funkce Odborného lesního hospodáře ve 4.Q.16                           </t>
    </r>
    <r>
      <rPr>
        <b/>
        <sz val="10"/>
        <rFont val="Arial CE"/>
        <charset val="238"/>
      </rPr>
      <t>V</t>
    </r>
  </si>
  <si>
    <t>5.</t>
  </si>
  <si>
    <r>
      <t xml:space="preserve">Neinv.účel.dot. MPSV Pilotní ověření sociálního bydlení v Otrok. Kč 2,010.091,05    </t>
    </r>
    <r>
      <rPr>
        <b/>
        <sz val="10"/>
        <rFont val="Arial CE"/>
        <charset val="238"/>
      </rPr>
      <t>P</t>
    </r>
    <r>
      <rPr>
        <sz val="10"/>
        <rFont val="Arial CE"/>
        <family val="2"/>
        <charset val="238"/>
      </rPr>
      <t xml:space="preserve"> </t>
    </r>
  </si>
  <si>
    <t>104513013</t>
  </si>
  <si>
    <t>0407</t>
  </si>
  <si>
    <r>
      <t xml:space="preserve">Neinv.účel.dot. MPSV Pilotní ověření sociálního bydlení v Otrok. Kč 236.481,30      </t>
    </r>
    <r>
      <rPr>
        <b/>
        <sz val="10"/>
        <rFont val="Arial CE"/>
        <charset val="238"/>
      </rPr>
      <t>P</t>
    </r>
    <r>
      <rPr>
        <sz val="10"/>
        <rFont val="Arial CE"/>
        <family val="2"/>
        <charset val="238"/>
      </rPr>
      <t xml:space="preserve"> </t>
    </r>
  </si>
  <si>
    <t>104113013</t>
  </si>
  <si>
    <r>
      <t xml:space="preserve">Příspěvek na Pilotní projekt sociálního bydlení                                                      </t>
    </r>
    <r>
      <rPr>
        <b/>
        <sz val="10"/>
        <rFont val="Arial CE"/>
        <charset val="238"/>
      </rPr>
      <t>P</t>
    </r>
  </si>
  <si>
    <r>
      <t xml:space="preserve">Pilotní projekt SBO- platy zaměstnanců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</si>
  <si>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dohody o pracovní činnosti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</si>
  <si>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zdravotní pojištění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</si>
  <si>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nákup DHDM       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</si>
  <si>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nákup materiálu   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</si>
  <si>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nájemné              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</si>
  <si>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školení a vzdělávání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</si>
  <si>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nákup ostatních služeb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</si>
  <si>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cestovné              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</si>
  <si>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pohoštění                          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</si>
  <si>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sociální zabezpečení                                                            </t>
    </r>
    <r>
      <rPr>
        <b/>
        <sz val="10"/>
        <rFont val="Arial CE"/>
        <charset val="238"/>
      </rPr>
      <t>V</t>
    </r>
  </si>
  <si>
    <t>6.</t>
  </si>
  <si>
    <r>
      <t xml:space="preserve">Organizační zajištění 20.výročí povodní, navýšení o dar Hart Press                         </t>
    </r>
    <r>
      <rPr>
        <b/>
        <sz val="10"/>
        <rFont val="Arial CE"/>
        <charset val="238"/>
      </rPr>
      <t>V</t>
    </r>
  </si>
  <si>
    <r>
      <t xml:space="preserve">Dar HART PRESS s.r.o. městu na na akci k 20.výročí povodní  RMO 107/03/17      </t>
    </r>
    <r>
      <rPr>
        <b/>
        <sz val="10"/>
        <rFont val="Arial"/>
        <family val="2"/>
        <charset val="238"/>
      </rPr>
      <t>P</t>
    </r>
  </si>
  <si>
    <t>7.</t>
  </si>
  <si>
    <r>
      <t xml:space="preserve">MěÚ - přijaté sankční platby, aktualizace dle skut.vývoje                                      </t>
    </r>
    <r>
      <rPr>
        <b/>
        <sz val="10"/>
        <rFont val="Arial"/>
        <family val="2"/>
        <charset val="238"/>
      </rPr>
      <t xml:space="preserve"> P</t>
    </r>
  </si>
  <si>
    <t>8.</t>
  </si>
  <si>
    <r>
      <t xml:space="preserve">Dar PSG CONSTRUCTION a.s. městu na přílet Lockheed Elektra  RMO 74/03/17   </t>
    </r>
    <r>
      <rPr>
        <b/>
        <sz val="10"/>
        <rFont val="Arial"/>
        <family val="2"/>
        <charset val="238"/>
      </rPr>
      <t>P</t>
    </r>
  </si>
  <si>
    <t>7254</t>
  </si>
  <si>
    <r>
      <t xml:space="preserve">Dar města Zlína. Otrokovicím na přílet Lockheed Elektra </t>
    </r>
    <r>
      <rPr>
        <b/>
        <sz val="10"/>
        <rFont val="Arial"/>
        <family val="2"/>
        <charset val="238"/>
      </rPr>
      <t xml:space="preserve"> RMO 160/03/17</t>
    </r>
    <r>
      <rPr>
        <sz val="10"/>
        <rFont val="Arial"/>
        <family val="2"/>
        <charset val="238"/>
      </rPr>
      <t xml:space="preserve">               </t>
    </r>
    <r>
      <rPr>
        <b/>
        <sz val="10"/>
        <rFont val="Arial"/>
        <family val="2"/>
        <charset val="238"/>
      </rPr>
      <t>P</t>
    </r>
  </si>
  <si>
    <r>
      <t xml:space="preserve">Dar Teplárna Otrokovice a.s. městu na přílet Lockheed Elektra </t>
    </r>
    <r>
      <rPr>
        <b/>
        <sz val="10"/>
        <rFont val="Arial"/>
        <family val="2"/>
        <charset val="238"/>
      </rPr>
      <t>RMO 159/03/17</t>
    </r>
    <r>
      <rPr>
        <sz val="10"/>
        <rFont val="Arial"/>
        <family val="2"/>
        <charset val="238"/>
      </rPr>
      <t xml:space="preserve">      </t>
    </r>
    <r>
      <rPr>
        <b/>
        <sz val="10"/>
        <rFont val="Arial"/>
        <family val="2"/>
        <charset val="238"/>
      </rPr>
      <t>P</t>
    </r>
  </si>
  <si>
    <r>
      <t xml:space="preserve">Dar TOMA a.s. městu na přílet Lockheed Elektra  RMO 129/03/17                         </t>
    </r>
    <r>
      <rPr>
        <b/>
        <sz val="10"/>
        <rFont val="Arial"/>
        <family val="2"/>
        <charset val="238"/>
      </rPr>
      <t>P</t>
    </r>
  </si>
  <si>
    <r>
      <t xml:space="preserve">Oslavy návratu LOCKHEED ELEKTRA po 80 letech- ost.služby přesun                  </t>
    </r>
    <r>
      <rPr>
        <b/>
        <sz val="10"/>
        <rFont val="Arial"/>
        <family val="2"/>
        <charset val="238"/>
      </rPr>
      <t>V</t>
    </r>
  </si>
  <si>
    <r>
      <t xml:space="preserve">Oslavy návratu LOCKHEED ELEKTRA po 80 letech- pohoštění                              </t>
    </r>
    <r>
      <rPr>
        <b/>
        <sz val="10"/>
        <rFont val="Arial"/>
        <family val="2"/>
        <charset val="238"/>
      </rPr>
      <t>V</t>
    </r>
  </si>
  <si>
    <t>9.</t>
  </si>
  <si>
    <r>
      <t xml:space="preserve">Dar SMO a.s. -na Višegrádské sportovní hry </t>
    </r>
    <r>
      <rPr>
        <b/>
        <sz val="10"/>
        <rFont val="Arial"/>
        <family val="2"/>
        <charset val="238"/>
      </rPr>
      <t xml:space="preserve"> RMO 158/03/17</t>
    </r>
    <r>
      <rPr>
        <sz val="10"/>
        <rFont val="Arial"/>
        <family val="2"/>
        <charset val="238"/>
      </rPr>
      <t xml:space="preserve">                               </t>
    </r>
    <r>
      <rPr>
        <b/>
        <sz val="10"/>
        <rFont val="Arial"/>
        <family val="2"/>
        <charset val="238"/>
      </rPr>
      <t>P</t>
    </r>
  </si>
  <si>
    <t>7201</t>
  </si>
  <si>
    <r>
      <t xml:space="preserve">Višegrádské sportovní hry- nákup ostatních služeb (navýšení dar SMO)                 </t>
    </r>
    <r>
      <rPr>
        <b/>
        <sz val="10"/>
        <rFont val="Arial"/>
        <family val="2"/>
        <charset val="238"/>
      </rPr>
      <t>V</t>
    </r>
  </si>
  <si>
    <t>KD Kvítkovice, nákup bezpečnějších termosek</t>
  </si>
  <si>
    <t>0331</t>
  </si>
  <si>
    <t>KD Kvítkovice, léky a zdravotnický materiál do lékárniček</t>
  </si>
  <si>
    <t>Měst.Knihovna- nákup věcných darů, zvýšení</t>
  </si>
  <si>
    <t>0321</t>
  </si>
  <si>
    <t>Měst.Knihovna- náhrady v době nemoci, zvýšení</t>
  </si>
  <si>
    <t>Měst.Knihovna- platy zaměstnaců snížení</t>
  </si>
  <si>
    <t>Měst.Knihovna- knihy a odborná literatura snížení</t>
  </si>
  <si>
    <t>Měst.Knihovna- nákup materiálu snížení</t>
  </si>
  <si>
    <t>OŠK-Kulturní komise-individuální dotace do kultury a vzdělávání zvýšení</t>
  </si>
  <si>
    <t>0518</t>
  </si>
  <si>
    <t>OŠK-prostředky na dotace dle Programu do školství a kultury snížení</t>
  </si>
  <si>
    <t>0515</t>
  </si>
  <si>
    <t>OŠK- nákup věcných darů, družební styky</t>
  </si>
  <si>
    <t>OŠK- reklamní předměty pro TIC, snížení</t>
  </si>
  <si>
    <t xml:space="preserve">OŠK-Prostředky na volné jízdenky MHD pro dárce krvě a kostní dřeně zvýšení </t>
  </si>
  <si>
    <t>Prostředky RMO na humanitu, přesun na dárce krve</t>
  </si>
  <si>
    <t>0521</t>
  </si>
  <si>
    <r>
      <t xml:space="preserve">SOC- Fin.dar Rodinnému centru KM na zaříz.pro děti okam. pomoc </t>
    </r>
    <r>
      <rPr>
        <sz val="10"/>
        <rFont val="Arial CE"/>
        <charset val="238"/>
      </rPr>
      <t>ZMO 205/02/17</t>
    </r>
  </si>
  <si>
    <t>0585</t>
  </si>
  <si>
    <t>Prostředky RMO na humanitu- přesun RC KM</t>
  </si>
  <si>
    <r>
      <t xml:space="preserve">Fin.dar A+D Mědílkovým- Mistrovství ČR mažoretky </t>
    </r>
    <r>
      <rPr>
        <sz val="10"/>
        <rFont val="Arial CE"/>
        <charset val="238"/>
      </rPr>
      <t>RMO 115/03/17</t>
    </r>
  </si>
  <si>
    <t>0775</t>
  </si>
  <si>
    <t>Prostředky na dotace do TV a sportu - rezerva- rozdělení</t>
  </si>
  <si>
    <t>0517</t>
  </si>
  <si>
    <r>
      <t>Dar na humanitární účely pí A.Maňasová (spec.zdrav.vozík)</t>
    </r>
    <r>
      <rPr>
        <sz val="10"/>
        <rFont val="Arial CE"/>
        <charset val="238"/>
      </rPr>
      <t xml:space="preserve"> RMO 116/03/17</t>
    </r>
  </si>
  <si>
    <t>Prostředky RMO na humanitu rozdělení</t>
  </si>
  <si>
    <r>
      <t>Fin.dar SH ČMS-OS hasičů Zlín, Okr. kolo soutěže Plamen-dorostu</t>
    </r>
    <r>
      <rPr>
        <sz val="10"/>
        <rFont val="Arial CE"/>
        <charset val="238"/>
      </rPr>
      <t xml:space="preserve"> RMO 73/03/17</t>
    </r>
  </si>
  <si>
    <t>0770</t>
  </si>
  <si>
    <t>Prostředky na dotace do TV a sportu  - rezerva- rozdělení</t>
  </si>
  <si>
    <t>10.</t>
  </si>
  <si>
    <t>Projekt Partnerství pro DN-Platy zaměstnanců v pracovním poměru     </t>
  </si>
  <si>
    <t>0406</t>
  </si>
  <si>
    <t>Projekt Partnerství pro DN-DPP, DPČ</t>
  </si>
  <si>
    <t>Projekt Partnerství pro DN-Sociální zabezpečení    </t>
  </si>
  <si>
    <t xml:space="preserve">Projekt Partnerství pro DN-Povinné pojištění na veřejné zdravotní pojištění  </t>
  </si>
  <si>
    <t>Projekt Partnerství pro DN-Služby peněžních ústavů</t>
  </si>
  <si>
    <t>Projekt Partnerství pro DN-Nájemné</t>
  </si>
  <si>
    <t>Projekt Partnerství pro DN-Školení</t>
  </si>
  <si>
    <t>Projekt Partnerství pro DN-Ostatní služby</t>
  </si>
  <si>
    <t>Projekt Partnerství pro DN-Cestovné (tuzemské i zahraniční)</t>
  </si>
  <si>
    <t>Projekt Partnerství pro DN-Pohoštění</t>
  </si>
  <si>
    <t>Projekt Partnerství pro DN-Věcné dary</t>
  </si>
  <si>
    <t>11.</t>
  </si>
  <si>
    <r>
      <t xml:space="preserve">Peněžitý dar na chovatelské dostihy klusáků, Ondrej Komlóši  </t>
    </r>
    <r>
      <rPr>
        <b/>
        <sz val="10"/>
        <rFont val="Arial"/>
        <family val="2"/>
        <charset val="238"/>
      </rPr>
      <t>RMO 161/03/17</t>
    </r>
  </si>
  <si>
    <t>Záštita starosty, přesun Komlóši dostihy</t>
  </si>
  <si>
    <t>12.</t>
  </si>
  <si>
    <r>
      <t xml:space="preserve">Fin. dar Gymnázium Otrokovice- 48.festival gymnaziálních souborů </t>
    </r>
    <r>
      <rPr>
        <b/>
        <sz val="10"/>
        <rFont val="Arial"/>
        <family val="2"/>
        <charset val="238"/>
      </rPr>
      <t>RMO 162/03/17</t>
    </r>
    <r>
      <rPr>
        <sz val="10"/>
        <rFont val="Arial"/>
        <family val="2"/>
        <charset val="238"/>
      </rPr>
      <t xml:space="preserve"> </t>
    </r>
  </si>
  <si>
    <t>0363</t>
  </si>
  <si>
    <t>13.</t>
  </si>
  <si>
    <r>
      <t xml:space="preserve">Ženský pěvecký sbor Otrokovice z.s. dotace na činnost </t>
    </r>
    <r>
      <rPr>
        <b/>
        <sz val="10"/>
        <rFont val="Arial"/>
        <family val="2"/>
        <charset val="238"/>
      </rPr>
      <t>RMO 153/03/17</t>
    </r>
  </si>
  <si>
    <t>0506</t>
  </si>
  <si>
    <t>OŠK- dotace dle Programu do školství a kultury přesun ŽPS Otrokovice</t>
  </si>
  <si>
    <t>14.</t>
  </si>
  <si>
    <r>
      <t xml:space="preserve">Imortela z.s. dotace na činnost </t>
    </r>
    <r>
      <rPr>
        <b/>
        <sz val="10"/>
        <rFont val="Arial"/>
        <family val="2"/>
        <charset val="238"/>
      </rPr>
      <t>RMO 153/03/17</t>
    </r>
  </si>
  <si>
    <t>0566</t>
  </si>
  <si>
    <t>OŠK- dotace dle Programu do školství a kultury přesun Imortela z.s.</t>
  </si>
  <si>
    <t>15.</t>
  </si>
  <si>
    <r>
      <t xml:space="preserve">Klub vojenské historie LITAVA z.s. dotace na činnost </t>
    </r>
    <r>
      <rPr>
        <b/>
        <sz val="10"/>
        <rFont val="Arial"/>
        <family val="2"/>
        <charset val="238"/>
      </rPr>
      <t>RMO 153/03/17</t>
    </r>
  </si>
  <si>
    <t>0797</t>
  </si>
  <si>
    <t>OŠK- dotace dle Programu do školství a kultury přesun Klub Litava</t>
  </si>
  <si>
    <t>16.</t>
  </si>
  <si>
    <r>
      <t xml:space="preserve">Dotace ZUŠ Otrokovice na nájem učeben v OB  </t>
    </r>
    <r>
      <rPr>
        <b/>
        <sz val="10"/>
        <rFont val="Arial"/>
        <family val="2"/>
        <charset val="238"/>
      </rPr>
      <t>RMO 157/03/17</t>
    </r>
  </si>
  <si>
    <t>0364</t>
  </si>
  <si>
    <t>17.</t>
  </si>
  <si>
    <r>
      <t xml:space="preserve">Dot. Gymnázium Otrokovice- úhrada nájmu hřiště ZŠ Mánesova </t>
    </r>
    <r>
      <rPr>
        <b/>
        <sz val="10"/>
        <rFont val="Arial"/>
        <family val="2"/>
        <charset val="238"/>
      </rPr>
      <t>RMO 157/03/17</t>
    </r>
    <r>
      <rPr>
        <sz val="10"/>
        <rFont val="Arial"/>
        <family val="2"/>
        <charset val="238"/>
      </rPr>
      <t xml:space="preserve"> </t>
    </r>
  </si>
  <si>
    <t>Rekapitulace Rozpočtového opatření č.3 vč.dodatku č.1(MK)</t>
  </si>
  <si>
    <t>Rekapitulace celkového rozpočtu města na rok 2017 včetně RO č.3</t>
  </si>
  <si>
    <t>Otrokovice 29.3.2017</t>
  </si>
  <si>
    <t xml:space="preserve">Rozpočtové opatření č. 4/2017 - změna schváleného rozpočtu roku 2017 - Duben  (údaje v tis. Kč) </t>
  </si>
  <si>
    <t>Příloha usn. č. RMO/223/04/17</t>
  </si>
  <si>
    <t>č.4</t>
  </si>
  <si>
    <r>
      <t xml:space="preserve">ÚP Zlín- snížení Státního příspěvku na výkon pěstounské péče                             </t>
    </r>
    <r>
      <rPr>
        <b/>
        <sz val="10"/>
        <rFont val="Arial"/>
        <family val="2"/>
        <charset val="238"/>
      </rPr>
      <t>P</t>
    </r>
  </si>
  <si>
    <t>0404</t>
  </si>
  <si>
    <r>
      <t xml:space="preserve">ÚP Zlín- upravená výše Státního příspěvku na výkon pěstounské péče                   </t>
    </r>
    <r>
      <rPr>
        <b/>
        <sz val="10"/>
        <rFont val="Arial"/>
        <family val="2"/>
        <charset val="238"/>
      </rPr>
      <t>P</t>
    </r>
  </si>
  <si>
    <t>13010</t>
  </si>
  <si>
    <r>
      <t xml:space="preserve">Výdaje na pěstounskou péči-  mzdy a platy snížení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</si>
  <si>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pěstounskou péči-  soc.zabezpečení snížení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</si>
  <si>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pěstounskou péči-  zdrav.pojištění snížení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</si>
  <si>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Dotace KÚ ZK pro DDM Sluníčko- Dětské dopravní hřiště doplatek r. 2016              </t>
    </r>
    <r>
      <rPr>
        <b/>
        <sz val="10"/>
        <rFont val="Arial CE"/>
        <charset val="238"/>
      </rPr>
      <t>P</t>
    </r>
  </si>
  <si>
    <t>00120</t>
  </si>
  <si>
    <t>0340</t>
  </si>
  <si>
    <r>
      <t xml:space="preserve">Příspěvek DDM Sluníčko na provoz Dětského dopravního hřiště                             </t>
    </r>
    <r>
      <rPr>
        <b/>
        <sz val="10"/>
        <rFont val="Arial CE"/>
        <charset val="238"/>
      </rPr>
      <t>V</t>
    </r>
  </si>
  <si>
    <r>
      <t xml:space="preserve">Neinv.dot.MŠMT pro ZŠ Mánesova- "Ucelená koncepce prevence ZŠ"                    </t>
    </r>
    <r>
      <rPr>
        <b/>
        <sz val="10"/>
        <rFont val="Arial CE"/>
        <charset val="238"/>
      </rPr>
      <t>P</t>
    </r>
    <r>
      <rPr>
        <sz val="10"/>
        <rFont val="Arial CE"/>
        <family val="2"/>
        <charset val="238"/>
      </rPr>
      <t xml:space="preserve">                </t>
    </r>
  </si>
  <si>
    <t>33122</t>
  </si>
  <si>
    <r>
      <t xml:space="preserve">Příspěvek ZŠ Mánesova- projekt Ucelená koncepce prevence ZŠ                           </t>
    </r>
    <r>
      <rPr>
        <b/>
        <sz val="10"/>
        <rFont val="Arial CE"/>
        <charset val="238"/>
      </rPr>
      <t>V</t>
    </r>
  </si>
  <si>
    <r>
      <t xml:space="preserve">Neinv.dot.MŠMT pro ZŠ TGM- "Dlouhodobý plán primární prevence ZŠ"                  </t>
    </r>
    <r>
      <rPr>
        <b/>
        <sz val="10"/>
        <rFont val="Arial CE"/>
        <charset val="238"/>
      </rPr>
      <t>P</t>
    </r>
    <r>
      <rPr>
        <sz val="10"/>
        <rFont val="Arial CE"/>
        <family val="2"/>
        <charset val="238"/>
      </rPr>
      <t xml:space="preserve">                </t>
    </r>
  </si>
  <si>
    <t>33163</t>
  </si>
  <si>
    <r>
      <t>AMV-FC Viktoria- Continental CUP 2017-Mez.turnaj.ml.žáci fotbal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</si>
  <si>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t>0731</t>
  </si>
  <si>
    <r>
      <t>AMV-TJ Jiskra-veslování Mez.mistrovství Moravy ve sprintu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</si>
  <si>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t>0730</t>
  </si>
  <si>
    <r>
      <t>AMV-TJ Jiskra-házená žen Handball Cup 2017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</si>
  <si>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Jiskra-házená ml.dorostenky Junior Handball Cup 2017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</si>
  <si>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Jiskra-Jarní cena Otrokovic 2017 házená ml.začky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</si>
  <si>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 xml:space="preserve">AMV-TJ Jiskra-Jiskra WINTER Handball Cup 2017-ženy 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</si>
  <si>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Jiskra-házená dorostenky Junior Winter Handball Cup 2017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</si>
  <si>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Jiskra-Mezinárodní přehlídka pohybových skladeb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</si>
  <si>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Jiskra-19.roč.Mezinárodního atletického mítinku METAL PS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</si>
  <si>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1/2 maraton 18.roč.Memoriálu Mudr.Podmolíka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</si>
  <si>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r>
      <t>AMV-TJ Jiskra-polní kuše Bohemia World Cup 2017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155/03/17</t>
    </r>
  </si>
  <si>
    <r>
      <t>AMV-Speedskating club - Otrokovický In-line pohár 2017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RMO 155/03/17</t>
    </r>
  </si>
  <si>
    <t>0749</t>
  </si>
  <si>
    <t>AMV-SK Baťov 1930 Pohár osvobození města Otrok.-přípravky fotbal RMO 155/03/17</t>
  </si>
  <si>
    <t>0759</t>
  </si>
  <si>
    <t>AMV-BIKECORE OE z.s. Závod ve sjezdu horských kol RMO 155/03/17</t>
  </si>
  <si>
    <t>0786</t>
  </si>
  <si>
    <t>AMV-TRI-MAX sport team- Moraviaman triatlon 2017 RMO 155/03/17</t>
  </si>
  <si>
    <t>0748</t>
  </si>
  <si>
    <r>
      <t xml:space="preserve">RMO-Prostředky na sport. akce mimořádného významu, rozdělení  </t>
    </r>
    <r>
      <rPr>
        <sz val="10"/>
        <rFont val="Arial CE"/>
        <charset val="238"/>
      </rPr>
      <t>RMO 155/03/17</t>
    </r>
  </si>
  <si>
    <t>0523</t>
  </si>
  <si>
    <t>ŠSK při ZŠ Mánesova- dotace viz účely Programu - RMO 154/03/17</t>
  </si>
  <si>
    <t>0734</t>
  </si>
  <si>
    <t>SK Arnold Otrokovice z.s.-na nájem nebyt.prostor - RMO 154/03/17</t>
  </si>
  <si>
    <t>0736</t>
  </si>
  <si>
    <t>Spolek westernové střelby Otrokovice- dotace viz účely Programu - RMO 154/03/17</t>
  </si>
  <si>
    <t>0737</t>
  </si>
  <si>
    <t>Moravskoslezský kynologický svaz- dotace viz účely Programu - RMO 154/03/17</t>
  </si>
  <si>
    <t>0740</t>
  </si>
  <si>
    <t>Univerzitní klub Zlín o.s.- dotace viz účely Programu - RMO 154/03/17</t>
  </si>
  <si>
    <t>0764</t>
  </si>
  <si>
    <t>Tenis Trávníky z.s.- dotace viz účely Programu - RMO 154/03/17</t>
  </si>
  <si>
    <t>0755</t>
  </si>
  <si>
    <t>KESBUK z.s.- dotace na cestovné, ubytování, MTZ - RMO 154/03/17</t>
  </si>
  <si>
    <t>0787</t>
  </si>
  <si>
    <t>TUFO CykloZákladna Otrokovice z.s. dot.cestovné,doprava,ubytování RMO 154/03/17</t>
  </si>
  <si>
    <t>0791</t>
  </si>
  <si>
    <t>Dance Talent Academy z.s.- dotace viz účely Programu - RMO 154/03/17</t>
  </si>
  <si>
    <t>0792</t>
  </si>
  <si>
    <t>Asociace Tur.odd.mládeže TOM 1412- dot.nájem,cestovné,ubytování-RMO 154/03/17</t>
  </si>
  <si>
    <t>0735</t>
  </si>
  <si>
    <t>JUNÁK, český skaut J.Šivela z.s.- dotace viz účel Programu   RMO 154/03/17</t>
  </si>
  <si>
    <t>0738</t>
  </si>
  <si>
    <t>TV komise-Prostředky na dotace do oblasti sportu, rozdělení RMO 154/03/17</t>
  </si>
  <si>
    <t>Filmfest s.r.o. zvýšení rozsahu služeb při zajištění MFFDM 2017 RMO 151/03/17</t>
  </si>
  <si>
    <t>0789</t>
  </si>
  <si>
    <t>OŠK- pohoštění městský školní parlament snížení</t>
  </si>
  <si>
    <r>
      <t>Fin.dar Nadaci pro transplantaci kost.dřeně Plzeň-podpora programu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RMO 197/04/17</t>
    </r>
  </si>
  <si>
    <t>0553</t>
  </si>
  <si>
    <t>Prostředky RMO na Humanitu, přesun Nadace kost.dřeně Plzeň</t>
  </si>
  <si>
    <t>Fin.dar Svatu Tělesně postižených ČR OO Zlín na činnost  RMO 197/04/17</t>
  </si>
  <si>
    <t>0494</t>
  </si>
  <si>
    <t>Prostředky RMO na Humanitu, přesun Svaz těl.postižených ZL.</t>
  </si>
  <si>
    <t>Sanace statických vad objektu mateřské školky Hlavní 1159</t>
  </si>
  <si>
    <t>7255</t>
  </si>
  <si>
    <t>Významnější opravy vozovek nespecifikované, snížení</t>
  </si>
  <si>
    <t>6264</t>
  </si>
  <si>
    <r>
      <t>Dovybavení a úpravy zastávky MHD u pošty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(lavičky, prosklení, úpravy)</t>
    </r>
  </si>
  <si>
    <t>6290</t>
  </si>
  <si>
    <t>MěÚ-Nákup ostatních služeb</t>
  </si>
  <si>
    <r>
      <t xml:space="preserve">MěÚ-Oprava budovy K2 (přípojka vody, kanalizace, izolace, omítky, angl. dvorky) - </t>
    </r>
    <r>
      <rPr>
        <b/>
        <sz val="10"/>
        <rFont val="Arial"/>
        <family val="2"/>
        <charset val="238"/>
      </rPr>
      <t>NZ</t>
    </r>
  </si>
  <si>
    <t>7260</t>
  </si>
  <si>
    <t>Oprava Tylova 950 - opravy obchodní prostory -</t>
  </si>
  <si>
    <t>7259</t>
  </si>
  <si>
    <t xml:space="preserve">Oprava objektu ZŠ Mánesova - izolatérské práce </t>
  </si>
  <si>
    <t xml:space="preserve">Oprava kanalizační šachty RD čp. 1046 </t>
  </si>
  <si>
    <t>0200</t>
  </si>
  <si>
    <t xml:space="preserve">Zajištění hlavní prohlídky komunikací </t>
  </si>
  <si>
    <t>7257</t>
  </si>
  <si>
    <t xml:space="preserve">C) Změny v investicích  </t>
  </si>
  <si>
    <t>Územní plány, elaboráty</t>
  </si>
  <si>
    <t>0128</t>
  </si>
  <si>
    <t xml:space="preserve">Dopravní značení v ulici SNP - jízdy cyklistů v protisměru </t>
  </si>
  <si>
    <t>7258</t>
  </si>
  <si>
    <t>Cyklostezka Otrokovice-Zlín-napojení Baťova</t>
  </si>
  <si>
    <t>Řešení Radniční restaurace</t>
  </si>
  <si>
    <t>Hlavní DPS 1161 - zateplení</t>
  </si>
  <si>
    <t>Zateplení budovy OB</t>
  </si>
  <si>
    <t>DDM Sluníčko zateplení</t>
  </si>
  <si>
    <t>Zateplení MŠ Hlavní 1159</t>
  </si>
  <si>
    <t>Hlavní 1229 (ND) zateplení</t>
  </si>
  <si>
    <t>Rekonstrukce mostu přes železniční trať v ulici Nadjezd, zvýšení</t>
  </si>
  <si>
    <t>7203</t>
  </si>
  <si>
    <t>Rekapitulace Rozpočtového opatření č. 4</t>
  </si>
  <si>
    <t>Rekapitulace celkového rozpočtu města na rok 2017 včetně RO č. 4</t>
  </si>
  <si>
    <t>Otrokovice 19.4.2017</t>
  </si>
  <si>
    <t xml:space="preserve">Rozpočtové opatření č.5/2017 - změna schváleného rozpočtu roku 2017 - Květen -1  (údaje v tis. Kč) </t>
  </si>
  <si>
    <t>Příloha usn. č. RMO/262/05/17</t>
  </si>
  <si>
    <t>č.5</t>
  </si>
  <si>
    <r>
      <t xml:space="preserve">Dot.MŠMT pro MŠ Otrokovice proj. Rovný přístup ke kval.vzdělávání 747.228,03 č   </t>
    </r>
    <r>
      <rPr>
        <b/>
        <sz val="10"/>
        <rFont val="Arial"/>
        <family val="2"/>
        <charset val="238"/>
      </rPr>
      <t>P</t>
    </r>
  </si>
  <si>
    <r>
      <t xml:space="preserve">Dot.MŠMT pro MŠ Otrokovice proj. Rovný přístup ke kval.vzdělávání 131.863,77 K  </t>
    </r>
    <r>
      <rPr>
        <b/>
        <sz val="10"/>
        <rFont val="Arial"/>
        <family val="2"/>
        <charset val="238"/>
      </rPr>
      <t>P</t>
    </r>
  </si>
  <si>
    <r>
      <t xml:space="preserve">Příspěvek pro MŠ Otrokovice proj. Rovný přístup ke kval.vzdělávání 747.228,03 Kč </t>
    </r>
    <r>
      <rPr>
        <b/>
        <sz val="10"/>
        <rFont val="Arial"/>
        <family val="2"/>
        <charset val="238"/>
      </rPr>
      <t>V</t>
    </r>
  </si>
  <si>
    <r>
      <t xml:space="preserve">Příspěvek pro MŠ Otrokovice proj. Rovný přístup ke kval.vzdělávání 131.863,77 Kč </t>
    </r>
    <r>
      <rPr>
        <b/>
        <sz val="10"/>
        <rFont val="Arial"/>
        <family val="2"/>
        <charset val="238"/>
      </rPr>
      <t>V</t>
    </r>
  </si>
  <si>
    <r>
      <t xml:space="preserve">Fin.dar Continental Barum s.r.o. městu na soc.účely Kč 110.000 RMO 196/04/17   </t>
    </r>
    <r>
      <rPr>
        <b/>
        <sz val="10"/>
        <rFont val="Arial"/>
        <family val="2"/>
        <charset val="238"/>
      </rPr>
      <t>P</t>
    </r>
  </si>
  <si>
    <r>
      <t xml:space="preserve">Fin.dar Teplárny Otrokovice a.s. městu na soc. účely Kč 18.072 RMO 196/04/17      </t>
    </r>
    <r>
      <rPr>
        <b/>
        <sz val="10"/>
        <rFont val="Arial"/>
        <family val="2"/>
        <charset val="238"/>
      </rPr>
      <t>P</t>
    </r>
  </si>
  <si>
    <r>
      <t xml:space="preserve">SOC- navýšení výdajů na sociální služby darem Continental  Barum                       </t>
    </r>
    <r>
      <rPr>
        <b/>
        <sz val="10"/>
        <rFont val="Arial"/>
        <family val="2"/>
        <charset val="238"/>
      </rPr>
      <t>V</t>
    </r>
  </si>
  <si>
    <r>
      <t xml:space="preserve">SOC- navýšení výdajů na sociální služby darem Teplárny Otrokovice                      </t>
    </r>
    <r>
      <rPr>
        <b/>
        <sz val="10"/>
        <rFont val="Arial"/>
        <family val="2"/>
        <charset val="238"/>
      </rPr>
      <t>V</t>
    </r>
  </si>
  <si>
    <r>
      <t xml:space="preserve">Fin.dar TOMA a.s. na Višegradské sportovní hry  RMO 189/04/17                          </t>
    </r>
    <r>
      <rPr>
        <b/>
        <sz val="10"/>
        <rFont val="Arial CE"/>
        <charset val="238"/>
      </rPr>
      <t>P</t>
    </r>
  </si>
  <si>
    <r>
      <t xml:space="preserve">Višegrádské sportovní hry- nákup ostatních služeb (navýšení dar Toma)                 </t>
    </r>
    <r>
      <rPr>
        <b/>
        <sz val="10"/>
        <rFont val="Arial"/>
        <family val="2"/>
        <charset val="238"/>
      </rPr>
      <t>V</t>
    </r>
  </si>
  <si>
    <r>
      <t xml:space="preserve">Fin.dar TOMA a.s. na venkovní posilovací stroje pro seniory  RMO 189/04/17          </t>
    </r>
    <r>
      <rPr>
        <b/>
        <sz val="10"/>
        <rFont val="Arial CE"/>
        <charset val="238"/>
      </rPr>
      <t>P</t>
    </r>
  </si>
  <si>
    <t>7262</t>
  </si>
  <si>
    <r>
      <t xml:space="preserve">Dar MITAS a.s. -na přílet Lockheed Elektra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RMO 190/04/17                                 </t>
    </r>
    <r>
      <rPr>
        <b/>
        <sz val="10"/>
        <rFont val="Arial"/>
        <family val="2"/>
        <charset val="238"/>
      </rPr>
      <t>P</t>
    </r>
  </si>
  <si>
    <r>
      <t xml:space="preserve">Přílet Lockheed Elektra - nákup ostatních služeb (navýšení dar Mitas)                   </t>
    </r>
    <r>
      <rPr>
        <b/>
        <sz val="10"/>
        <rFont val="Arial"/>
        <family val="2"/>
        <charset val="238"/>
      </rPr>
      <t>V</t>
    </r>
  </si>
  <si>
    <r>
      <t xml:space="preserve">Dar Continental Barum a.s. na přílet Lockheed Elektra RMO 188/04/17                  </t>
    </r>
    <r>
      <rPr>
        <b/>
        <sz val="10"/>
        <rFont val="Arial CE"/>
        <charset val="238"/>
      </rPr>
      <t>P</t>
    </r>
  </si>
  <si>
    <r>
      <t xml:space="preserve">Organizační zajištění Přílet Lockheed Elektra, ostatní služby zvýšení                     </t>
    </r>
    <r>
      <rPr>
        <b/>
        <sz val="10"/>
        <rFont val="Arial CE"/>
        <charset val="238"/>
      </rPr>
      <t>V</t>
    </r>
  </si>
  <si>
    <r>
      <t xml:space="preserve">Dar Teplárny Otrokovice a.s.-na 20. výročí povodní     </t>
    </r>
    <r>
      <rPr>
        <b/>
        <sz val="10"/>
        <rFont val="Arial"/>
        <family val="2"/>
        <charset val="238"/>
      </rPr>
      <t>RMO 240/05/17                     P</t>
    </r>
  </si>
  <si>
    <t>7261</t>
  </si>
  <si>
    <r>
      <t xml:space="preserve">Dar Teplárny Otrokovice a.s.-na Zdravý pohyb do škol     </t>
    </r>
    <r>
      <rPr>
        <b/>
        <sz val="10"/>
        <rFont val="Arial"/>
        <family val="2"/>
        <charset val="238"/>
      </rPr>
      <t>RMO 240/05/17                P</t>
    </r>
  </si>
  <si>
    <t>3203</t>
  </si>
  <si>
    <r>
      <t xml:space="preserve">Dar Teplárny Otrokovice a.s.-na Cyklojízdu Otrokovice-Dubnica   </t>
    </r>
    <r>
      <rPr>
        <b/>
        <sz val="10"/>
        <rFont val="Arial"/>
        <family val="2"/>
        <charset val="238"/>
      </rPr>
      <t>RMO 240/05/17     P</t>
    </r>
  </si>
  <si>
    <t>6288</t>
  </si>
  <si>
    <r>
      <t xml:space="preserve">Dar Teplárny Otrokovice a.s.-na Oslavy osvobození Otrokovic   </t>
    </r>
    <r>
      <rPr>
        <b/>
        <sz val="10"/>
        <rFont val="Arial"/>
        <family val="2"/>
        <charset val="238"/>
      </rPr>
      <t>RMO 240/05/17       P</t>
    </r>
  </si>
  <si>
    <r>
      <t xml:space="preserve">Dar Teplárny Otrokovice a.s.-na venkovní posil.stroje senioři   </t>
    </r>
    <r>
      <rPr>
        <b/>
        <sz val="10"/>
        <rFont val="Arial"/>
        <family val="2"/>
        <charset val="238"/>
      </rPr>
      <t>RMO 240/05/17         P</t>
    </r>
  </si>
  <si>
    <r>
      <t xml:space="preserve">Org. zajištění 20. výročí povodní-ostat.služby, zvýš.- dar Teplárna  </t>
    </r>
    <r>
      <rPr>
        <b/>
        <sz val="10"/>
        <rFont val="Arial"/>
        <family val="2"/>
        <charset val="238"/>
      </rPr>
      <t>RMO 240/05/17  V</t>
    </r>
  </si>
  <si>
    <r>
      <t xml:space="preserve">Zdravý pohyb do ZŠ, nákup materiálu zvýšení dar Teplárna  </t>
    </r>
    <r>
      <rPr>
        <b/>
        <sz val="10"/>
        <rFont val="Arial"/>
        <family val="2"/>
        <charset val="238"/>
      </rPr>
      <t>RMO 240/05/17            V</t>
    </r>
  </si>
  <si>
    <r>
      <t xml:space="preserve">Cyklojízda Otrokovice-Dubnica, ost.služby zvýšení dar Teplárna  </t>
    </r>
    <r>
      <rPr>
        <b/>
        <sz val="10"/>
        <rFont val="Arial"/>
        <family val="2"/>
        <charset val="238"/>
      </rPr>
      <t>RMO 240/05/17     V</t>
    </r>
  </si>
  <si>
    <r>
      <t xml:space="preserve">Oslavy osvobození Otrokovic, pohoštění, zvýšení dar Teplárna  </t>
    </r>
    <r>
      <rPr>
        <b/>
        <sz val="10"/>
        <rFont val="Arial"/>
        <family val="2"/>
        <charset val="238"/>
      </rPr>
      <t>RMO 240/05/17        V</t>
    </r>
  </si>
  <si>
    <t>Neinv. Dotace pro ŽPS Otrokovice- Koncert k 50. výr.založení. RMO 193/04/17</t>
  </si>
  <si>
    <t>Prostředky na dotace- Kulturní komise- přesun na ŽPS RMO 193/04/17</t>
  </si>
  <si>
    <t>Fin. Dar Sdružení děti fittness-Semifinále skupin aerobic Tour. RMO 194/04/17</t>
  </si>
  <si>
    <t>Záštita starosty, přesun na Děti fitness, RMO 194/04/17</t>
  </si>
  <si>
    <r>
      <t xml:space="preserve">Neinv.dot. TJ Jiskra Otrokovice z.s. na sport. činnost dle Programu </t>
    </r>
    <r>
      <rPr>
        <sz val="10"/>
        <rFont val="Arial CE"/>
        <charset val="238"/>
      </rPr>
      <t>ZMO 223/04/17</t>
    </r>
  </si>
  <si>
    <r>
      <t xml:space="preserve">Neinv.dot. FC Viktoria Otrokovice z.s. na sport. činnost dle Programu </t>
    </r>
    <r>
      <rPr>
        <sz val="10"/>
        <rFont val="Arial CE"/>
        <charset val="238"/>
      </rPr>
      <t>ZMO 223/04/17</t>
    </r>
  </si>
  <si>
    <r>
      <t xml:space="preserve">Neinv.dot. TRI-MAX sport team na sport. činnost dle Programu </t>
    </r>
    <r>
      <rPr>
        <sz val="10"/>
        <rFont val="Arial CE"/>
        <charset val="238"/>
      </rPr>
      <t>ZMO 223/04/17</t>
    </r>
  </si>
  <si>
    <r>
      <t xml:space="preserve">Neinv.dot. FK Panthers Otrokovice. na sport. činnost dle Programu </t>
    </r>
    <r>
      <rPr>
        <sz val="10"/>
        <rFont val="Arial CE"/>
        <charset val="238"/>
      </rPr>
      <t>ZMO 223/04/17</t>
    </r>
  </si>
  <si>
    <t>0732</t>
  </si>
  <si>
    <r>
      <t xml:space="preserve">Neinv.dot. Jezdecký klub Zlín na činnost a péči o koně  </t>
    </r>
    <r>
      <rPr>
        <sz val="10"/>
        <rFont val="Arial CE"/>
        <charset val="238"/>
      </rPr>
      <t>ZMO 223/04/17</t>
    </r>
  </si>
  <si>
    <t>0746</t>
  </si>
  <si>
    <r>
      <t xml:space="preserve">Neinv.dot. SK Baťov 1930 z.s. na sport. činnost dle Programu </t>
    </r>
    <r>
      <rPr>
        <sz val="10"/>
        <rFont val="Arial CE"/>
        <charset val="238"/>
      </rPr>
      <t>ZMO 223/04/17</t>
    </r>
  </si>
  <si>
    <r>
      <t xml:space="preserve">Neinv.dot. SH ČMS-Sbor dobrov.hasičů Kvítkovice na činn. dle Prog. </t>
    </r>
    <r>
      <rPr>
        <sz val="10"/>
        <rFont val="Arial CE"/>
        <charset val="238"/>
      </rPr>
      <t>ZMO 223/04/17</t>
    </r>
  </si>
  <si>
    <t>0765</t>
  </si>
  <si>
    <r>
      <t xml:space="preserve">Neinv.dot. Asociace TOM 1419 Otrokovice z.s. na činnost </t>
    </r>
    <r>
      <rPr>
        <sz val="10"/>
        <rFont val="Arial CE"/>
        <charset val="238"/>
      </rPr>
      <t>ZMO 223/04/17</t>
    </r>
  </si>
  <si>
    <t>0742</t>
  </si>
  <si>
    <r>
      <t>TV komise- prostředky na dotace do TV a sportu, rozdělení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ZMO 223/04/17</t>
    </r>
  </si>
  <si>
    <r>
      <t>Neinv.dot.Charita Sv.Anežky Samaritán-Terénní programy bezdomovci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ZMO 221/04/17</t>
    </r>
  </si>
  <si>
    <t>0501</t>
  </si>
  <si>
    <r>
      <t xml:space="preserve">Neinv.dot.Charita Sv.Anežky Samaritán-Noclehárny bezdomovci </t>
    </r>
    <r>
      <rPr>
        <sz val="10"/>
        <rFont val="Arial CE"/>
        <charset val="238"/>
      </rPr>
      <t>ZMO 221/04/17</t>
    </r>
  </si>
  <si>
    <r>
      <t xml:space="preserve">Neinv.dot.Charita Sv.Anežky Samaritán-Dluhové poradenství </t>
    </r>
    <r>
      <rPr>
        <sz val="10"/>
        <rFont val="Arial CE"/>
        <charset val="238"/>
      </rPr>
      <t>ZMO 221/04/17</t>
    </r>
  </si>
  <si>
    <r>
      <t xml:space="preserve">Neinv.dot.Charita Sv.Anežky Nový Domov-matky s dětmi </t>
    </r>
    <r>
      <rPr>
        <sz val="10"/>
        <rFont val="Arial CE"/>
        <charset val="238"/>
      </rPr>
      <t>ZMO 221/04/17</t>
    </r>
  </si>
  <si>
    <r>
      <t xml:space="preserve">Neinv.dot.Charita Sv.Anežky Char.domov-Odlehčovací služby </t>
    </r>
    <r>
      <rPr>
        <sz val="10"/>
        <rFont val="Arial CE"/>
        <charset val="238"/>
      </rPr>
      <t>ZMO 221/04/17</t>
    </r>
  </si>
  <si>
    <r>
      <t xml:space="preserve">Neinv.dot.Charita Sv.Anežky Samaritán-Azylový dům bezdomovci </t>
    </r>
    <r>
      <rPr>
        <sz val="10"/>
        <rFont val="Arial CE"/>
        <charset val="238"/>
      </rPr>
      <t>ZMO 221/04/17</t>
    </r>
  </si>
  <si>
    <r>
      <t xml:space="preserve">Neinv.dot.Charita Sv.Anežky Charitní domov pro seniory </t>
    </r>
    <r>
      <rPr>
        <sz val="10"/>
        <rFont val="Arial CE"/>
        <charset val="238"/>
      </rPr>
      <t>ZMO 221/04/17</t>
    </r>
  </si>
  <si>
    <r>
      <t xml:space="preserve">Neinv.dot.Charita Sv.Anežky Charitní pečovatelská služba </t>
    </r>
    <r>
      <rPr>
        <sz val="10"/>
        <rFont val="Arial CE"/>
        <charset val="238"/>
      </rPr>
      <t>ZMO 221/04/17</t>
    </r>
  </si>
  <si>
    <r>
      <t xml:space="preserve">SOC-prostředky na dotace do sociálních služeb, přesun Charita  </t>
    </r>
    <r>
      <rPr>
        <sz val="10"/>
        <rFont val="Arial CE"/>
        <charset val="238"/>
      </rPr>
      <t>ZMO 221/04/17</t>
    </r>
  </si>
  <si>
    <r>
      <t xml:space="preserve">Neinv.dot.Naděje Otrokovice, Domov pro osoby se zdrav.postižením </t>
    </r>
    <r>
      <rPr>
        <sz val="10"/>
        <rFont val="Arial CE"/>
        <charset val="238"/>
      </rPr>
      <t>ZMO 221/04/17</t>
    </r>
  </si>
  <si>
    <t>0505</t>
  </si>
  <si>
    <r>
      <t xml:space="preserve">Neinv.dot.Naděje Otrokovice, Týdenní stacionář  </t>
    </r>
    <r>
      <rPr>
        <sz val="10"/>
        <rFont val="Arial CE"/>
        <charset val="238"/>
      </rPr>
      <t>ZMO 221/04/17</t>
    </r>
  </si>
  <si>
    <r>
      <t xml:space="preserve">Neinv.dot.Naděje Otrokovice, Denní stacionář  </t>
    </r>
    <r>
      <rPr>
        <sz val="10"/>
        <rFont val="Arial CE"/>
        <charset val="238"/>
      </rPr>
      <t>ZMO 221/04/17</t>
    </r>
  </si>
  <si>
    <r>
      <t xml:space="preserve">Neinv.dot.Naděje Otrokovice, Chráněné bydlení   </t>
    </r>
    <r>
      <rPr>
        <sz val="10"/>
        <rFont val="Arial CE"/>
        <charset val="238"/>
      </rPr>
      <t>ZMO 221/04/17</t>
    </r>
  </si>
  <si>
    <r>
      <t xml:space="preserve">Neinv.dot.Naděje Otrokovice, Podpora samostatného bydlení   </t>
    </r>
    <r>
      <rPr>
        <sz val="10"/>
        <rFont val="Arial CE"/>
        <charset val="238"/>
      </rPr>
      <t>ZMO 221/04/17</t>
    </r>
  </si>
  <si>
    <r>
      <t xml:space="preserve">SOC-prostředky na dotace do sociálních služeb, přesun Naděje  </t>
    </r>
    <r>
      <rPr>
        <sz val="10"/>
        <rFont val="Arial CE"/>
        <charset val="238"/>
      </rPr>
      <t>ZMO 221/04/17</t>
    </r>
  </si>
  <si>
    <r>
      <t xml:space="preserve">Neinv.dot.ONYX Zlín-Terénní program Streetwork Zlín </t>
    </r>
    <r>
      <rPr>
        <sz val="10"/>
        <rFont val="Arial CE"/>
        <charset val="238"/>
      </rPr>
      <t>ZMO 221/04/17</t>
    </r>
  </si>
  <si>
    <t>0441</t>
  </si>
  <si>
    <r>
      <t xml:space="preserve">Neinv.dot.ONYX Zlín-Kontaktní centrum- K centrum Zlín </t>
    </r>
    <r>
      <rPr>
        <sz val="10"/>
        <rFont val="Arial CE"/>
        <charset val="238"/>
      </rPr>
      <t>ZMO 221/04/17</t>
    </r>
  </si>
  <si>
    <r>
      <t xml:space="preserve">SOC-prostředky na dotace do sociálních služeb, přesun Onyx Zlín </t>
    </r>
    <r>
      <rPr>
        <sz val="10"/>
        <rFont val="Arial CE"/>
        <charset val="238"/>
      </rPr>
      <t>ZMO 221/04/17</t>
    </r>
  </si>
  <si>
    <r>
      <t xml:space="preserve">Neinv.dot. Unie Kompas-Šlikr, nízkoprahový klub pro mládež  </t>
    </r>
    <r>
      <rPr>
        <sz val="10"/>
        <rFont val="Arial CE"/>
        <charset val="238"/>
      </rPr>
      <t>ZMO 221/04/17</t>
    </r>
  </si>
  <si>
    <t>0444</t>
  </si>
  <si>
    <r>
      <t xml:space="preserve">SOC-prostředky na dotace do soc. služeb, přesun Unie Kompas </t>
    </r>
    <r>
      <rPr>
        <sz val="10"/>
        <rFont val="Arial CE"/>
        <charset val="238"/>
      </rPr>
      <t>ZMO 221/04/17</t>
    </r>
  </si>
  <si>
    <r>
      <t xml:space="preserve">Neinv.dot.Centrum služeb postiženým- denní centrum ERGO Zlín  </t>
    </r>
    <r>
      <rPr>
        <sz val="10"/>
        <rFont val="Arial CE"/>
        <charset val="238"/>
      </rPr>
      <t>ZMO 221/04/17</t>
    </r>
  </si>
  <si>
    <t>0569</t>
  </si>
  <si>
    <r>
      <t xml:space="preserve">SOC-prostředky na dotace do soc. služeb, přesun CSP Zlín </t>
    </r>
    <r>
      <rPr>
        <sz val="10"/>
        <rFont val="Arial CE"/>
        <charset val="238"/>
      </rPr>
      <t>ZMO 221/04/17</t>
    </r>
  </si>
  <si>
    <r>
      <t xml:space="preserve">Neinv.dot. EDUCO Zlín-středisko rané péče  </t>
    </r>
    <r>
      <rPr>
        <sz val="10"/>
        <rFont val="Arial CE"/>
        <charset val="238"/>
      </rPr>
      <t>ZMO 221/04/17</t>
    </r>
  </si>
  <si>
    <t>0447</t>
  </si>
  <si>
    <r>
      <t xml:space="preserve">SOC-prostředky na dotace do soc. služeb, přesun Educo Zlín </t>
    </r>
    <r>
      <rPr>
        <sz val="10"/>
        <rFont val="Arial CE"/>
        <charset val="238"/>
      </rPr>
      <t>ZMO 221/04/17</t>
    </r>
  </si>
  <si>
    <t>Neinv.dot. Hvězda Zlín z.ú. Denní stacionáře ZMO 221/04/17</t>
  </si>
  <si>
    <t>0583</t>
  </si>
  <si>
    <t>Neinv.dot. Hvězda Zlín z.ú. Domov se Zvlášt. režimem-Dom.Sen ZK ZMO 221/04/17</t>
  </si>
  <si>
    <r>
      <t>Neinv.dot. Hvězda Zlín z.ú. Hospic Hvězda Malenovice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ZMO 221/04/17</t>
    </r>
  </si>
  <si>
    <r>
      <t>Neinv.dot. Hvězda Zlín z.ú. Domov se zvláštním režimem č.2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ZMO 221/04/17</t>
    </r>
  </si>
  <si>
    <t>SOC- prostředky na dotace do sociálních služeb, přesun  ZMO 221/04/17</t>
  </si>
  <si>
    <r>
      <t xml:space="preserve">Neinv.dot. Na činnost NADĚJE, otrokovická o.p.s. Svačinkárna 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ZMO 220/04/17</t>
    </r>
  </si>
  <si>
    <t>0784</t>
  </si>
  <si>
    <r>
      <t xml:space="preserve">SOC-prostředky na dotace do ostatních soc. služeb, přesun Naděje </t>
    </r>
    <r>
      <rPr>
        <sz val="10"/>
        <rFont val="Arial CE"/>
        <charset val="238"/>
      </rPr>
      <t>ZMO 220/04/17</t>
    </r>
  </si>
  <si>
    <r>
      <t xml:space="preserve">Neinv.dot. Oblast.spolku ČČK Zlín- roční jízdenky MHD dárci krve </t>
    </r>
    <r>
      <rPr>
        <sz val="10"/>
        <rFont val="Arial CE"/>
        <charset val="238"/>
      </rPr>
      <t>ZMO 219/04/17</t>
    </r>
  </si>
  <si>
    <t>0448</t>
  </si>
  <si>
    <t>OŠK-Prostředky na dot.MHD pro dárce krve+kost.dřeně    ZMO 219/04/17</t>
  </si>
  <si>
    <r>
      <t xml:space="preserve">Neinv.dot. Rozumění z.s. na činnost dle Programu </t>
    </r>
    <r>
      <rPr>
        <sz val="10"/>
        <rFont val="Arial CE"/>
        <charset val="238"/>
      </rPr>
      <t>ZMO 222/04/17</t>
    </r>
  </si>
  <si>
    <t>0551</t>
  </si>
  <si>
    <r>
      <t xml:space="preserve">Neinv.dot. Fotoklub OB z.s. na činnost dle Programu </t>
    </r>
    <r>
      <rPr>
        <sz val="10"/>
        <rFont val="Arial CE"/>
        <charset val="238"/>
      </rPr>
      <t>ZMO 222/04/17</t>
    </r>
  </si>
  <si>
    <t>0503</t>
  </si>
  <si>
    <r>
      <t xml:space="preserve">OŠK-prostředky na dotace spolkům v kultuře, rozdělení  </t>
    </r>
    <r>
      <rPr>
        <sz val="10"/>
        <rFont val="Arial CE"/>
        <charset val="238"/>
      </rPr>
      <t>ZMO 222/04/17</t>
    </r>
  </si>
  <si>
    <t>Fin.dar Hasičskému záchr.sboru ZK na opravu HZ Otrokovice  ZMO 218/04/17</t>
  </si>
  <si>
    <t>0794</t>
  </si>
  <si>
    <t>Výdaje na zajištění CO ve městě, přesun na fin. dar HZS ZK</t>
  </si>
  <si>
    <t>DSZO- pokrytí ztráty z r. 2016, zvýšení dle skutečnosti schvál.Valnou hromadou</t>
  </si>
  <si>
    <t>MěÚ-KTAJ - odstupné z titulu organizačních změn (doručovatelky)</t>
  </si>
  <si>
    <t>MěÚ-KTAJ -platy zaměstnanců snížení, přesun na odstupné</t>
  </si>
  <si>
    <r>
      <t>Neinv.dot.Centru pro zdrav.postižené ZK-Odborné sociální poradenství</t>
    </r>
    <r>
      <rPr>
        <b/>
        <sz val="10"/>
        <rFont val="Arial CE"/>
        <charset val="238"/>
      </rPr>
      <t xml:space="preserve"> RMO 242/05/17</t>
    </r>
  </si>
  <si>
    <t>0449</t>
  </si>
  <si>
    <r>
      <t xml:space="preserve">Neinv.dot.Centru pro zdrav.postižené ZK-Tlumočnické služby </t>
    </r>
    <r>
      <rPr>
        <b/>
        <sz val="10"/>
        <rFont val="Arial CE"/>
        <charset val="238"/>
      </rPr>
      <t>RMO 242/05/17</t>
    </r>
  </si>
  <si>
    <r>
      <t>Neinv.dot. Sociálním službám KM- domov pro zdravotně postižené</t>
    </r>
    <r>
      <rPr>
        <b/>
        <sz val="10"/>
        <rFont val="Arial CE"/>
        <charset val="238"/>
      </rPr>
      <t xml:space="preserve"> RMO 242/05/17</t>
    </r>
  </si>
  <si>
    <t>0550</t>
  </si>
  <si>
    <r>
      <t xml:space="preserve">Neinv.dot. IZAP Slunečnice na centrum denních služeb. </t>
    </r>
    <r>
      <rPr>
        <b/>
        <sz val="10"/>
        <rFont val="Arial CE"/>
        <charset val="238"/>
      </rPr>
      <t>RMO 242/05/17</t>
    </r>
  </si>
  <si>
    <t>0578</t>
  </si>
  <si>
    <r>
      <t xml:space="preserve">Neinv.dot.Oblast.spolku ČČK na pečovatelskou službu </t>
    </r>
    <r>
      <rPr>
        <b/>
        <sz val="10"/>
        <rFont val="Arial CE"/>
        <charset val="238"/>
      </rPr>
      <t>RMO 242/05/17</t>
    </r>
  </si>
  <si>
    <r>
      <t>SOC-prostředky na dotace do soc. služeb, rozdělení dle usn.</t>
    </r>
    <r>
      <rPr>
        <b/>
        <sz val="10"/>
        <rFont val="Arial CE"/>
        <charset val="238"/>
      </rPr>
      <t xml:space="preserve"> RMO 242/05/17</t>
    </r>
  </si>
  <si>
    <t>18.</t>
  </si>
  <si>
    <r>
      <t>Finanční dar Potravinové bance ve Zlínském kraji</t>
    </r>
    <r>
      <rPr>
        <b/>
        <sz val="10"/>
        <rFont val="Arial CE"/>
        <charset val="238"/>
      </rPr>
      <t xml:space="preserve"> RMO 243/05/17</t>
    </r>
  </si>
  <si>
    <t>0581</t>
  </si>
  <si>
    <r>
      <t xml:space="preserve">Prostředky RMO na humanitu, přesun Potravinová banka  </t>
    </r>
    <r>
      <rPr>
        <b/>
        <sz val="10"/>
        <rFont val="Arial CE"/>
        <charset val="238"/>
      </rPr>
      <t>RMO 243/05/17</t>
    </r>
  </si>
  <si>
    <t>19.</t>
  </si>
  <si>
    <r>
      <t>Oprava chodníku a zastávky MHD Teplárna (z darů)</t>
    </r>
    <r>
      <rPr>
        <b/>
        <sz val="10"/>
        <rFont val="Arial CE"/>
        <charset val="238"/>
      </rPr>
      <t xml:space="preserve"> RMO 243/05/17</t>
    </r>
  </si>
  <si>
    <t>6274</t>
  </si>
  <si>
    <t>Využití prostředků z darů na sociální účely</t>
  </si>
  <si>
    <t>20.</t>
  </si>
  <si>
    <t>SOC-Výkon pěstounské péče- náhrady v době nemoci zvýšení</t>
  </si>
  <si>
    <t>SOC- Výkon pěstounské péče-ost.neinv.transfery obyvatelstvu</t>
  </si>
  <si>
    <t>21.</t>
  </si>
  <si>
    <t>SOC-krizová pomoc, seďárna-pohoštění, zvýšení</t>
  </si>
  <si>
    <t>0434</t>
  </si>
  <si>
    <t>SOC-krizová pomoc, seďárna-nákup ostatních služeb snížení</t>
  </si>
  <si>
    <t>22.</t>
  </si>
  <si>
    <t>OŠK- Projekt MAP- knihy, odborná literatura, zvýšení</t>
  </si>
  <si>
    <t>6277</t>
  </si>
  <si>
    <t>OŠK- Projekt MAP- nájemné snížení</t>
  </si>
  <si>
    <t>23.</t>
  </si>
  <si>
    <t>OŠK- Organizační zabezpečení 20.výročí povodní- ostatní služby zvýšení</t>
  </si>
  <si>
    <t>OŠK- Organizační zabezpečení 20.výročí povodní- ostatní služby přesun na org. 7261</t>
  </si>
  <si>
    <t>OŠK- Sochy výtvarné sympozium, nákup materiálu, přesun</t>
  </si>
  <si>
    <t>2251</t>
  </si>
  <si>
    <t>OŠK- Sochy výtvarné sympozium, ostatní osobní výdaje, přesun</t>
  </si>
  <si>
    <t>24.</t>
  </si>
  <si>
    <t>OŠK-Přílet Lockhead Elektra, nákup materiálu, zvýšení</t>
  </si>
  <si>
    <t>OŠK-Přílet Lockhead Elektra, pohoštění, zvýšení</t>
  </si>
  <si>
    <t>OŠK-Přílet Lockhead Elektra,ostatní služby snížení, přesun</t>
  </si>
  <si>
    <t>25.</t>
  </si>
  <si>
    <r>
      <t xml:space="preserve">Fin.dar Sport.klubu orintačního běhu Zlín z.s-.Mistrovství Moravy </t>
    </r>
    <r>
      <rPr>
        <b/>
        <sz val="10"/>
        <rFont val="Arial CE"/>
        <charset val="238"/>
      </rPr>
      <t>RMO 241/05/17</t>
    </r>
  </si>
  <si>
    <t>0798</t>
  </si>
  <si>
    <r>
      <t xml:space="preserve">Záštita starosty, přesun na Sport.klub orient.běhu Zlín </t>
    </r>
    <r>
      <rPr>
        <b/>
        <sz val="10"/>
        <rFont val="Arial"/>
        <family val="2"/>
        <charset val="238"/>
      </rPr>
      <t>RMO 241/05/17</t>
    </r>
  </si>
  <si>
    <t>26.</t>
  </si>
  <si>
    <t>OŠK-Višegr.sport.hry- ubytování účastníků, zvýšení</t>
  </si>
  <si>
    <t>OŠK-Višegr.sport.hry- organizace her,sběr výsledků, rozhodčí, vystoupení, zvýšení</t>
  </si>
  <si>
    <t>OŠK-Višegr.sport.hry- pohoštění, zvýšení</t>
  </si>
  <si>
    <t>OŠK-Višegr.sport.hry- ost.osobní výdaje-trenéři, tlumočníci snížení</t>
  </si>
  <si>
    <t>OŠK-Višegr.sport.hry- nákup materiálu, snížení</t>
  </si>
  <si>
    <t>OŠK-Višegr.sport.hry- nájemné snížení</t>
  </si>
  <si>
    <t>OŠK-Višegr.sport.hry- ceny pro soutěžící snížení</t>
  </si>
  <si>
    <t>OŠK-Višegr.sport.hry- tvorba a údržba webových stránek snížení</t>
  </si>
  <si>
    <t>OŠK-Višegr.sport.hry- tisk pozvánek, publikací, diplomů snížení</t>
  </si>
  <si>
    <t xml:space="preserve">Nákup a instalace venkovních posilovacích strojů pro seniory (dary Toma+Teplárna)                               </t>
  </si>
  <si>
    <t>Rekapitulace Rozpočtového opatření č.5</t>
  </si>
  <si>
    <t>Financování</t>
  </si>
  <si>
    <t>Rekapitulace celkového rozpočtu města na rok 2017 včetně RO č.5</t>
  </si>
  <si>
    <t>Otrokovice 10.5.2017</t>
  </si>
  <si>
    <t xml:space="preserve">Rozpočtové opatření č. 6/2017 - změna schváleného rozpočtu roku 2017 - Květen - 2  (údaje v tis. Kč) </t>
  </si>
  <si>
    <t>Příloha  usn.č. RMO/316/05/17</t>
  </si>
  <si>
    <t>č.6</t>
  </si>
  <si>
    <r>
      <t xml:space="preserve">Neinv.dot.z rozpočtu ZK-DDM Sluníčko, provoz Dětského dopravního hřiště            </t>
    </r>
    <r>
      <rPr>
        <b/>
        <sz val="10"/>
        <rFont val="Arial"/>
        <family val="2"/>
        <charset val="238"/>
      </rPr>
      <t>P</t>
    </r>
  </si>
  <si>
    <r>
      <t xml:space="preserve">Přísp.DDM Sluníčko na provoz DěDoHř a výuku dopravní výchovy                          </t>
    </r>
    <r>
      <rPr>
        <b/>
        <sz val="10"/>
        <rFont val="Arial"/>
        <family val="2"/>
        <charset val="238"/>
      </rPr>
      <t>V</t>
    </r>
  </si>
  <si>
    <r>
      <t xml:space="preserve">Neinv.dot.z rozpočtu ZK-Višegrádské sportovní hry                                               </t>
    </r>
    <r>
      <rPr>
        <b/>
        <sz val="10"/>
        <rFont val="Arial"/>
        <family val="2"/>
        <charset val="238"/>
      </rPr>
      <t>P</t>
    </r>
  </si>
  <si>
    <t>00150</t>
  </si>
  <si>
    <r>
      <t xml:space="preserve">Višegrádské sportovní hry, ubytování dětí                                 </t>
    </r>
    <r>
      <rPr>
        <b/>
        <sz val="10"/>
        <rFont val="Arial"/>
        <family val="2"/>
        <charset val="238"/>
      </rPr>
      <t xml:space="preserve">                           V</t>
    </r>
  </si>
  <si>
    <r>
      <t xml:space="preserve">Višegrádské sportovní hry, stravování dětí                                 </t>
    </r>
    <r>
      <rPr>
        <b/>
        <sz val="10"/>
        <rFont val="Arial"/>
        <family val="2"/>
        <charset val="238"/>
      </rPr>
      <t xml:space="preserve">                           V</t>
    </r>
  </si>
  <si>
    <r>
      <t xml:space="preserve">Moravská skládková a.s., dividendy za r.2016                                                       </t>
    </r>
    <r>
      <rPr>
        <b/>
        <sz val="10"/>
        <rFont val="Arial"/>
        <family val="2"/>
        <charset val="238"/>
      </rPr>
      <t xml:space="preserve">P </t>
    </r>
  </si>
  <si>
    <r>
      <t xml:space="preserve">Charita Sv.Anežky vratka nečerp. dot. 2016-Terénní služba rodinám s dětmi           </t>
    </r>
    <r>
      <rPr>
        <b/>
        <sz val="10"/>
        <rFont val="Arial"/>
        <family val="2"/>
        <charset val="238"/>
      </rPr>
      <t xml:space="preserve"> P</t>
    </r>
  </si>
  <si>
    <r>
      <t xml:space="preserve">Vratka nečerpané dotace soc.účely r.2016-Pojďte s námi                                      </t>
    </r>
    <r>
      <rPr>
        <b/>
        <sz val="10"/>
        <rFont val="Arial"/>
        <family val="2"/>
        <charset val="238"/>
      </rPr>
      <t>P</t>
    </r>
  </si>
  <si>
    <t>0575</t>
  </si>
  <si>
    <r>
      <t xml:space="preserve">Klub přátel historie Otrokovic, vratka nečerpané dotace r.2016  Kč 8.749                </t>
    </r>
    <r>
      <rPr>
        <b/>
        <sz val="10"/>
        <rFont val="Arial"/>
        <family val="2"/>
        <charset val="238"/>
      </rPr>
      <t>P</t>
    </r>
  </si>
  <si>
    <t>0504</t>
  </si>
  <si>
    <r>
      <t xml:space="preserve">J.Býmová MŠ Klobouček-vratka nečerpané dotace r.2016 Kč 13.904                      </t>
    </r>
    <r>
      <rPr>
        <b/>
        <sz val="10"/>
        <rFont val="Arial"/>
        <family val="2"/>
        <charset val="238"/>
      </rPr>
      <t>P</t>
    </r>
  </si>
  <si>
    <t>0361</t>
  </si>
  <si>
    <r>
      <t xml:space="preserve">Strážník MP- úhrada nákladů v souvislosti s ukončením pracov.poměru Kč 44.038   </t>
    </r>
    <r>
      <rPr>
        <b/>
        <sz val="10"/>
        <rFont val="Arial"/>
        <family val="2"/>
        <charset val="238"/>
      </rPr>
      <t xml:space="preserve">P </t>
    </r>
    <r>
      <rPr>
        <sz val="10"/>
        <rFont val="Arial"/>
        <family val="2"/>
        <charset val="238"/>
      </rPr>
      <t xml:space="preserve">            </t>
    </r>
  </si>
  <si>
    <t>0656</t>
  </si>
  <si>
    <r>
      <t xml:space="preserve">Neinv.dot.MZ ČR minimální podíl melioračních a zpevńujících dřevin za 2.pol.16      </t>
    </r>
    <r>
      <rPr>
        <b/>
        <sz val="10"/>
        <rFont val="Arial"/>
        <family val="2"/>
        <charset val="238"/>
      </rPr>
      <t>P</t>
    </r>
  </si>
  <si>
    <r>
      <t xml:space="preserve">Výdaje na výsadbu melioračních a zpevňujících dřevin ve 2.pol.16                           </t>
    </r>
    <r>
      <rPr>
        <b/>
        <sz val="10"/>
        <rFont val="Arial"/>
        <family val="2"/>
        <charset val="238"/>
      </rPr>
      <t>V</t>
    </r>
  </si>
  <si>
    <t xml:space="preserve">ZŠ Trávníky Odstranění havárie odpad.potrubí soc.zařízení pavilon A </t>
  </si>
  <si>
    <t>5331(5171)</t>
  </si>
  <si>
    <r>
      <t xml:space="preserve">Snte- BD čp.1161 havárie stoupaček a rozvodů vody suterén </t>
    </r>
    <r>
      <rPr>
        <b/>
        <sz val="10"/>
        <rFont val="Arial CE"/>
        <charset val="238"/>
      </rPr>
      <t xml:space="preserve"> </t>
    </r>
  </si>
  <si>
    <t xml:space="preserve">Snte- BD čp.1595 havárie střechy, zatečení do bytů  </t>
  </si>
  <si>
    <t xml:space="preserve">Snte-vým. neopravitel. kotlů a ohřívačů v bytech a domcích zvýšení </t>
  </si>
  <si>
    <t xml:space="preserve">Snte-malování a opravy bytů při změně nájemníků zvýšení </t>
  </si>
  <si>
    <t xml:space="preserve">TSO- veřejná zeleň,sečení trávníků zvýšení </t>
  </si>
  <si>
    <t>0324</t>
  </si>
  <si>
    <t xml:space="preserve">TSO- údržba městského mobiláře zvýšení </t>
  </si>
  <si>
    <r>
      <t xml:space="preserve">OŠK-Neinv. Dotace pro ŽPS Otrokovice- Koncert k 50. výr.založení. </t>
    </r>
    <r>
      <rPr>
        <b/>
        <sz val="10"/>
        <rFont val="Arial"/>
        <family val="2"/>
        <charset val="238"/>
      </rPr>
      <t>RMO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283/05/17</t>
    </r>
  </si>
  <si>
    <t>Záštita starosty, přesun ŽPS Koncert 50.výročí</t>
  </si>
  <si>
    <r>
      <t xml:space="preserve">OŠK-Fin.dar ČZS Radovánky-Dětský a zahrádkářský den </t>
    </r>
    <r>
      <rPr>
        <b/>
        <sz val="10"/>
        <rFont val="Arial CE"/>
        <charset val="238"/>
      </rPr>
      <t>RMO 283/05/17</t>
    </r>
  </si>
  <si>
    <t>0776</t>
  </si>
  <si>
    <t>Záštita starosty, přesun ČZS Radovánky, Dětský den</t>
  </si>
  <si>
    <t>Záštita místostarosty, přesun ČZS Radovánky, Dětský den</t>
  </si>
  <si>
    <t>1245</t>
  </si>
  <si>
    <r>
      <t xml:space="preserve">OŠK-Fin.dar Naděje Otrokovice-Open air handicap festival Jeden den </t>
    </r>
    <r>
      <rPr>
        <b/>
        <sz val="10"/>
        <rFont val="Arial CE"/>
        <charset val="238"/>
      </rPr>
      <t>RMO 283/05/17</t>
    </r>
  </si>
  <si>
    <t>OŠK-Kulturní komise-prostředky na dotace Občanským sdružením, zvýšení</t>
  </si>
  <si>
    <r>
      <t xml:space="preserve">OŠK-Fin.dar Sbor dobr.hasičů Kvítkovice-Kácení máje a dětský den </t>
    </r>
    <r>
      <rPr>
        <b/>
        <sz val="10"/>
        <rFont val="Arial CE"/>
        <charset val="238"/>
      </rPr>
      <t>RMO 283/05/17</t>
    </r>
  </si>
  <si>
    <t>Záštita místostarosty, přesun hasiči Kvítkovice Kácení máje+ Dětský den</t>
  </si>
  <si>
    <r>
      <t xml:space="preserve">SOC-Neinv.dot.na činn.-Centrum pro dětský sluch Tamtam o.p.s. </t>
    </r>
    <r>
      <rPr>
        <b/>
        <sz val="10"/>
        <rFont val="Arial"/>
        <family val="2"/>
        <charset val="238"/>
      </rPr>
      <t>RMO 272/05/17</t>
    </r>
  </si>
  <si>
    <t>0576</t>
  </si>
  <si>
    <t>SOC- prostředky na dotace do sociálních služeb</t>
  </si>
  <si>
    <r>
      <t xml:space="preserve">SOC-Neinv.dot.na činn.-Naděje Zlín, Domov se zvl.režimem senioři </t>
    </r>
    <r>
      <rPr>
        <b/>
        <sz val="10"/>
        <rFont val="Arial"/>
        <family val="2"/>
        <charset val="238"/>
      </rPr>
      <t>RMO 272/05/17</t>
    </r>
  </si>
  <si>
    <r>
      <t xml:space="preserve">SOC-Neinv.dot.na činn.-Společnost Podané ruce o.p.s.Brno soc.por. </t>
    </r>
    <r>
      <rPr>
        <b/>
        <sz val="10"/>
        <rFont val="Arial"/>
        <family val="2"/>
        <charset val="238"/>
      </rPr>
      <t>RMO 272/05/17</t>
    </r>
  </si>
  <si>
    <t>0502</t>
  </si>
  <si>
    <r>
      <t xml:space="preserve">SOC-Neinv.dot.na činn.-STROP o.p.s Odb.soc.poradenství. </t>
    </r>
    <r>
      <rPr>
        <b/>
        <sz val="10"/>
        <rFont val="Arial"/>
        <family val="2"/>
        <charset val="238"/>
      </rPr>
      <t>RMO 272/05/17</t>
    </r>
  </si>
  <si>
    <t>0563</t>
  </si>
  <si>
    <t>OŠK- prostředky na dotace do kultury a školství, snížení, přesun</t>
  </si>
  <si>
    <t>SOC-Pěstounská péče -služby školení a vzdělávání zvýšení</t>
  </si>
  <si>
    <t>SOC-Pěstounská péče ostatní neinvestiční tranfery obyvatelstvu, snížení, přesun</t>
  </si>
  <si>
    <t>Měú-VS- Doplnění a výměna materiálu v lékárničkách</t>
  </si>
  <si>
    <t>Měú-VS-Vybavení zkušeb.komisaři snížení, přesun na lékárničky</t>
  </si>
  <si>
    <t>OŠK- Výtvarný salón, pohoštění účastníků</t>
  </si>
  <si>
    <t>OŠK- Výtvarný salón, dotace organizátorům na pohoštění a další služby</t>
  </si>
  <si>
    <t>OŠK-Višegr.sport.hry- pohoštění,  snížení (přes.dotace ZK)</t>
  </si>
  <si>
    <t>OŠK-Višegr.sport.hry- ubytování účastníků, snížení (přesun dotace ZK)</t>
  </si>
  <si>
    <t xml:space="preserve">TSO-Oprava fontány v parku u polikliniky  </t>
  </si>
  <si>
    <t>ORM-Oprava suterénu budovy č.2 MěÚ-projektové práce zvýšení</t>
  </si>
  <si>
    <t>ORM-MŠ Hlavní sanace statických vad objektu, projektové práce zvýšení</t>
  </si>
  <si>
    <t xml:space="preserve">Prostředky na odkup trafostanice u domu čp.1229 (Nový domov) </t>
  </si>
  <si>
    <t>7263</t>
  </si>
  <si>
    <t xml:space="preserve">Rezerva na splacení investičního úvěru OB (digitalizace kina) </t>
  </si>
  <si>
    <t>0603</t>
  </si>
  <si>
    <t>ORM-Rekonstrukce mostu přes železniční trať, zvýšení dle smlouvy</t>
  </si>
  <si>
    <t>ORM- Územní plány a projekty 2017-18 snížení, přesun rek.mostu</t>
  </si>
  <si>
    <t>ORM- Územní plány a projekty 2017-18 snížení, přesun oprava suterénu K2</t>
  </si>
  <si>
    <t>ORM- Územní plány a projekty 2017-18 snížení, přesun oprava MŠ Hlavmí statika</t>
  </si>
  <si>
    <t>Rekonstr.DDM Sluníčko- studie proved.+provád.dokumentace RMO 149/03/17</t>
  </si>
  <si>
    <t>7264</t>
  </si>
  <si>
    <t>ORM- Územní plány a projekty 2017-18 snížení, přesun rekon.DDM Sluníčko</t>
  </si>
  <si>
    <t>Rekapitulace Rozpočtového opatření č.6</t>
  </si>
  <si>
    <t>Rekapitulace celkového rozpočtu města na rok 2017 včetně RO č.6</t>
  </si>
  <si>
    <t>Otrokovice 31.5.2017</t>
  </si>
  <si>
    <t xml:space="preserve">Rozpočtové opatření č. 7/2017 - změna schváleného rozpočtu roku 2017 - Červen  (údaje v tis. Kč) </t>
  </si>
  <si>
    <t>Příloha usn. č. RMO/368/06/17</t>
  </si>
  <si>
    <t>č.7</t>
  </si>
  <si>
    <r>
      <t xml:space="preserve">Doplatek ze SR na Volby do zastupitelstva ZK v r.2016  (38.479,85 Kč)                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       NZ                                    </t>
    </r>
  </si>
  <si>
    <r>
      <t xml:space="preserve">Inv.účel.dot.MK ČR pro Měst.knihovnu-Katalogizace a zlepšení služeb                  </t>
    </r>
    <r>
      <rPr>
        <b/>
        <sz val="10"/>
        <rFont val="Arial"/>
        <family val="2"/>
        <charset val="238"/>
      </rPr>
      <t>P</t>
    </r>
  </si>
  <si>
    <t>34544</t>
  </si>
  <si>
    <r>
      <t xml:space="preserve">Dotace MK na Upgrade systému KPWIN               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</si>
  <si>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Invest.výdaje na Katalogizaci a zlepšení služeb MK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</si>
  <si>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Upgrade systému KP Win                    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</si>
  <si>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Dot.MPSV na výkon sociální práce zvýšení                                                         </t>
    </r>
    <r>
      <rPr>
        <b/>
        <sz val="10"/>
        <rFont val="Arial"/>
        <family val="2"/>
        <charset val="238"/>
      </rPr>
      <t>P</t>
    </r>
  </si>
  <si>
    <t>13015</t>
  </si>
  <si>
    <t>0409</t>
  </si>
  <si>
    <r>
      <t xml:space="preserve">Výdaje na výkon sociální práce, platy zaměstnanců zvýšení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</si>
  <si>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výkon sociální práce, platy zaměstnanců vlastní snížení                        </t>
    </r>
    <r>
      <rPr>
        <b/>
        <sz val="10"/>
        <rFont val="Arial"/>
        <family val="2"/>
        <charset val="238"/>
      </rPr>
      <t>V</t>
    </r>
  </si>
  <si>
    <r>
      <t xml:space="preserve">Dar MITAS Otrokovice a.s.-na 20. výročí povodní     RMO 284/05/17 </t>
    </r>
    <r>
      <rPr>
        <b/>
        <sz val="10"/>
        <rFont val="Arial"/>
        <family val="2"/>
        <charset val="238"/>
      </rPr>
      <t xml:space="preserve">                       P</t>
    </r>
  </si>
  <si>
    <r>
      <t>Dar MITAS Otrokovice a.s.-na Višegrádské sportovní hry      RMO 284/05/17</t>
    </r>
    <r>
      <rPr>
        <b/>
        <sz val="10"/>
        <rFont val="Arial"/>
        <family val="2"/>
        <charset val="238"/>
      </rPr>
      <t xml:space="preserve">           P</t>
    </r>
  </si>
  <si>
    <r>
      <t>Dar MITAS Otrokovice a.s.-na Cyklojízdu Otrokovice-Dubnica   RMO 284/05/17</t>
    </r>
    <r>
      <rPr>
        <b/>
        <sz val="10"/>
        <rFont val="Arial"/>
        <family val="2"/>
        <charset val="238"/>
      </rPr>
      <t xml:space="preserve">       P</t>
    </r>
  </si>
  <si>
    <r>
      <t>Dar MITAS Otrokovice a.s.-na venkovní posilovací stroje senioři   RMO 284/05/17</t>
    </r>
    <r>
      <rPr>
        <b/>
        <sz val="10"/>
        <rFont val="Arial"/>
        <family val="2"/>
        <charset val="238"/>
      </rPr>
      <t xml:space="preserve">     P</t>
    </r>
  </si>
  <si>
    <r>
      <t>Org. zajištění 20. výročí povodní-ostat.služby, zvýš.- dar MITAS   RMO 284/05/17</t>
    </r>
    <r>
      <rPr>
        <b/>
        <sz val="10"/>
        <rFont val="Arial"/>
        <family val="2"/>
        <charset val="238"/>
      </rPr>
      <t xml:space="preserve">    V</t>
    </r>
  </si>
  <si>
    <r>
      <t>Cyklojízda Otrokovice-Dubnica, ost.služby zvýšení dar MITAS  RMO 284/05/17</t>
    </r>
    <r>
      <rPr>
        <b/>
        <sz val="10"/>
        <rFont val="Arial"/>
        <family val="2"/>
        <charset val="238"/>
      </rPr>
      <t xml:space="preserve">      V</t>
    </r>
  </si>
  <si>
    <r>
      <t>Višegrádské sportovní hry, ost.služby, zvýšení dar MITAS    RMO284/05/17</t>
    </r>
    <r>
      <rPr>
        <b/>
        <sz val="10"/>
        <rFont val="Arial"/>
        <family val="2"/>
        <charset val="238"/>
      </rPr>
      <t xml:space="preserve">           V</t>
    </r>
  </si>
  <si>
    <r>
      <t xml:space="preserve">Neinv.účel.dot.MZČR na výkon Odb.lesního hospodáře ve 1.Q.17 24.886 Kč           </t>
    </r>
    <r>
      <rPr>
        <b/>
        <sz val="10"/>
        <rFont val="Arial CE"/>
        <charset val="238"/>
      </rPr>
      <t>P</t>
    </r>
  </si>
  <si>
    <r>
      <t xml:space="preserve">Výdaje na výkon funkce Odborného lesního hospodáře ve 1.Q.17                           </t>
    </r>
    <r>
      <rPr>
        <b/>
        <sz val="10"/>
        <rFont val="Arial CE"/>
        <charset val="238"/>
      </rPr>
      <t>V</t>
    </r>
  </si>
  <si>
    <r>
      <t xml:space="preserve">Účel.dot.KÚ ZK pro Senior-Denní stacionář, identifikátor 1373730  Kč 66.000         </t>
    </r>
    <r>
      <rPr>
        <b/>
        <sz val="10"/>
        <rFont val="Arial"/>
        <family val="2"/>
        <charset val="238"/>
      </rPr>
      <t>P</t>
    </r>
  </si>
  <si>
    <r>
      <t xml:space="preserve">Neinv.transfer pro Senior-Denní stacionář, identifikátor 1373730  Kč 66.000            </t>
    </r>
    <r>
      <rPr>
        <b/>
        <sz val="10"/>
        <rFont val="Arial"/>
        <family val="2"/>
        <charset val="238"/>
      </rPr>
      <t>V</t>
    </r>
  </si>
  <si>
    <r>
      <t xml:space="preserve">Účel.dot.KÚ ZK pro Senior-Domov pro seniory, identifikátor 1869567 Kč 1,480.000  </t>
    </r>
    <r>
      <rPr>
        <b/>
        <sz val="10"/>
        <rFont val="Arial"/>
        <family val="2"/>
        <charset val="238"/>
      </rPr>
      <t>P</t>
    </r>
  </si>
  <si>
    <r>
      <t xml:space="preserve">Neinv.transfer pro Senior-Domov pro seniory, identifikátor 1869567 Kč 1,480.000     </t>
    </r>
    <r>
      <rPr>
        <b/>
        <sz val="10"/>
        <rFont val="Arial"/>
        <family val="2"/>
        <charset val="238"/>
      </rPr>
      <t>V</t>
    </r>
  </si>
  <si>
    <r>
      <t xml:space="preserve">Účel.dot.KÚ ZK pro Senior-Pečovatelská služby, identifikátor 2119454 Kč 400.000  </t>
    </r>
    <r>
      <rPr>
        <b/>
        <sz val="10"/>
        <rFont val="Arial"/>
        <family val="2"/>
        <charset val="238"/>
      </rPr>
      <t>P</t>
    </r>
  </si>
  <si>
    <r>
      <t xml:space="preserve">Neinv.transfer pro Senior-Pečovatelská služby, identifikátor 2119454 Kč 400.000     </t>
    </r>
    <r>
      <rPr>
        <b/>
        <sz val="10"/>
        <rFont val="Arial"/>
        <family val="2"/>
        <charset val="238"/>
      </rPr>
      <t>V</t>
    </r>
  </si>
  <si>
    <r>
      <t xml:space="preserve">Účel.dot.KÚ ZK pro Senior-Domov pro seniory, identifikátor 3511015 Kč 1,800.000   </t>
    </r>
    <r>
      <rPr>
        <b/>
        <sz val="10"/>
        <rFont val="Arial"/>
        <family val="2"/>
        <charset val="238"/>
      </rPr>
      <t>P</t>
    </r>
  </si>
  <si>
    <r>
      <t xml:space="preserve">Neinv.transfer pro Senior-Domov pro seniory, identifikátor 3511015 Kč 1,800.000     </t>
    </r>
    <r>
      <rPr>
        <b/>
        <sz val="10"/>
        <rFont val="Arial"/>
        <family val="2"/>
        <charset val="238"/>
      </rPr>
      <t>V</t>
    </r>
  </si>
  <si>
    <r>
      <t xml:space="preserve">Účel.dot.KÚ ZK pro Senior-Odlehčovací služby, identifikátor 3940307 Kč 220.000    </t>
    </r>
    <r>
      <rPr>
        <b/>
        <sz val="10"/>
        <rFont val="Arial"/>
        <family val="2"/>
        <charset val="238"/>
      </rPr>
      <t>P</t>
    </r>
  </si>
  <si>
    <r>
      <t xml:space="preserve">Neinv.transfer pro Senior-Odlehčovací služby, identifikátor 3940307 Kč 220.000       </t>
    </r>
    <r>
      <rPr>
        <b/>
        <sz val="10"/>
        <rFont val="Arial"/>
        <family val="2"/>
        <charset val="238"/>
      </rPr>
      <t>V</t>
    </r>
  </si>
  <si>
    <r>
      <t xml:space="preserve">Účel.dot.KÚ ZK pro Senior-Domov zvl.režim, identifikátor 6696436 Kč 960.000        </t>
    </r>
    <r>
      <rPr>
        <b/>
        <sz val="10"/>
        <rFont val="Arial"/>
        <family val="2"/>
        <charset val="238"/>
      </rPr>
      <t>P</t>
    </r>
  </si>
  <si>
    <r>
      <t xml:space="preserve">Neinv.transfer pro Senior-Domov zvl.režim, identifikátor 6696436 Kč 960.000           </t>
    </r>
    <r>
      <rPr>
        <b/>
        <sz val="10"/>
        <rFont val="Arial"/>
        <family val="2"/>
        <charset val="238"/>
      </rPr>
      <t>V</t>
    </r>
  </si>
  <si>
    <r>
      <t xml:space="preserve">Účel.dot.KÚ ZK pro Senior-Odlehčovací služby, identifikátor 7318632 Kč 220.000    </t>
    </r>
    <r>
      <rPr>
        <b/>
        <sz val="10"/>
        <rFont val="Arial"/>
        <family val="2"/>
        <charset val="238"/>
      </rPr>
      <t>P</t>
    </r>
  </si>
  <si>
    <r>
      <t xml:space="preserve">Neinv.transfer pro Senior-Odlehčovací služby, identifikátor 7318632 Kč 220.000       </t>
    </r>
    <r>
      <rPr>
        <b/>
        <sz val="10"/>
        <rFont val="Arial"/>
        <family val="2"/>
        <charset val="238"/>
      </rPr>
      <t>V</t>
    </r>
  </si>
  <si>
    <t>Fin.dar nadaci Na kole dětem-nadační fond J.Zimovčáka RMO 285/05/17</t>
  </si>
  <si>
    <t>0586</t>
  </si>
  <si>
    <t>Prostředky RMO na humanitu, přesun nadaci Na kole dětem</t>
  </si>
  <si>
    <t>MěÚ spotřeba materiálu Kancel. potřeby snížení přesun uměl.díla RMO 294/05/17</t>
  </si>
  <si>
    <t>Granty talentované mládeži -sport-D. Huslík, sportovní tanec RMO 282/05/17</t>
  </si>
  <si>
    <t>0524</t>
  </si>
  <si>
    <t>Granty talentované mládeži -sport-B. Karlíková, sportovní aerobik RMO 282/05/17</t>
  </si>
  <si>
    <t>Granty talentované mládeži -sport-J. Šmédek, tenis RMO 282/05/17</t>
  </si>
  <si>
    <t>Granty talentované mládeži -sport-M. Černý, šachy RMO 282/05/17</t>
  </si>
  <si>
    <t>Granty talentované mládeži -sport- P.Mancl, házená RMO 282/05/17</t>
  </si>
  <si>
    <t>Granty talentované mládeži -sport- A.Tisovská, házená RMO 282/05/17</t>
  </si>
  <si>
    <t>Granty talentované mládeži -umění- P.Vojtášek hra na housle, zpěv RMO 282/05/17</t>
  </si>
  <si>
    <t>Granty talentované mládeži -umění- F.Vrajík hra na hudební nástroje RMO 282/05/17</t>
  </si>
  <si>
    <t>Granty talentované mládeži -umění-V.Solařová, sólový zpěv, zpěv RMO 282/05/17</t>
  </si>
  <si>
    <t>Granty pro talentovanou mládež rozdělení RMO 282/05/17</t>
  </si>
  <si>
    <t>SOC-Výkon sociální práce-náhrady mezd v době nemoci zvýšení</t>
  </si>
  <si>
    <t>SOC-Výkon sociální práce-platy zaměstnanců snížení</t>
  </si>
  <si>
    <t>OŽP- Digitální povodňový plán Otrokovic a ORP zpracování</t>
  </si>
  <si>
    <t>6273</t>
  </si>
  <si>
    <t>OŽP- Mimořádné odborné posouzení pro potřeby OŽP</t>
  </si>
  <si>
    <t>SOC-pilotní projekt Sociální bydlení, telefony, internet, zvýšení</t>
  </si>
  <si>
    <t>5162</t>
  </si>
  <si>
    <t>SOC-pilotní projekt Sociální bydlení, ostatní služby snížení</t>
  </si>
  <si>
    <t>5169</t>
  </si>
  <si>
    <t>OŠK-Měst.knihovna- Upgrade KpWIN, katalogy knih</t>
  </si>
  <si>
    <t>5172</t>
  </si>
  <si>
    <t>OŠK-Měst.knihovna- Upgrade KpWIN, DDNM</t>
  </si>
  <si>
    <t>5137</t>
  </si>
  <si>
    <t>OŠK-Višegrádské hry, ostatní osobní výdaje zvýšení</t>
  </si>
  <si>
    <t>5021</t>
  </si>
  <si>
    <t>OŠK-Višegrádské hry, ostatní služby snížení</t>
  </si>
  <si>
    <t>OŠK-Přílet Elektra- pohoštění, snížení</t>
  </si>
  <si>
    <t>5175</t>
  </si>
  <si>
    <t>OŠK-Přílet Elektra- spotřeba materiálu zvýšení</t>
  </si>
  <si>
    <t>5139</t>
  </si>
  <si>
    <t>Fond zaměstnavatele, poukázky zdrav.péče a tranf.obyv.- školství</t>
  </si>
  <si>
    <t>0510</t>
  </si>
  <si>
    <t>Fond zaměstnavatele, poukázky zdrav.péče a tranf.obyv.- knihovny</t>
  </si>
  <si>
    <t>Fond zaměstnavatele, poukázky zdrav.péče a tranf.obyv.- soc.péče a služby</t>
  </si>
  <si>
    <t>Fond zaměstnavatele, poukázky zdrav.péče a tranf.obyv.- městská policie</t>
  </si>
  <si>
    <t>Fond zaměstnavatele, poukázky zdrav.péče a tranf.obyv.- uvol.zastupitelé</t>
  </si>
  <si>
    <t>Fond zaměstnavatele, poukázky zdrav.péče a tranf.obyv.- MěÚ</t>
  </si>
  <si>
    <t>Fond zaměstnavatele, příspěvek stravování zaměstnanců</t>
  </si>
  <si>
    <t>Fond zaměstnavatele, pohoštění kulturní a sportovní akce</t>
  </si>
  <si>
    <t>Fond zaměstnavatele, věcné dary při výročích</t>
  </si>
  <si>
    <t>Fond zaměstnavatele, ostatní služby</t>
  </si>
  <si>
    <t>MP -spoluúčast při pojištění vozidla (pojistná náhrada dopravní nehoda -liesing)</t>
  </si>
  <si>
    <r>
      <t xml:space="preserve">SOC-Fin.dar Národní rady osob se zdravotním postižením ČR Pha  </t>
    </r>
    <r>
      <rPr>
        <b/>
        <sz val="10"/>
        <rFont val="Arial"/>
        <family val="2"/>
        <charset val="238"/>
      </rPr>
      <t>RMO 360/06/17</t>
    </r>
  </si>
  <si>
    <t>0587</t>
  </si>
  <si>
    <t>SOC-Prostředky RMO na humanitu, přesun Národní radu zdrav.postižených</t>
  </si>
  <si>
    <r>
      <t xml:space="preserve">SOC-Neinv.dot. Centrum Dominika Kokory, domov pro ZP             </t>
    </r>
    <r>
      <rPr>
        <b/>
        <sz val="10"/>
        <rFont val="Arial CE"/>
        <charset val="238"/>
      </rPr>
      <t>RMO 361/06/17</t>
    </r>
  </si>
  <si>
    <t>0588</t>
  </si>
  <si>
    <t>SOC-Prostředky na dotace do sociálních služeb</t>
  </si>
  <si>
    <t xml:space="preserve">Nákup a instalace venkovních posilov. strojů pro seniory, dar MITAS  RMO 284/05/17                             </t>
  </si>
  <si>
    <t>Nákup obrazů a keramických kachlů otrokovických umělců RMO 294/05/17</t>
  </si>
  <si>
    <t>Výkup pozemku(1100m2) pro osvětlení přechodu tř.T.B naproti Prioru</t>
  </si>
  <si>
    <t>8615</t>
  </si>
  <si>
    <t>Vykupy pozemků cyklostezka Baťov, snížení</t>
  </si>
  <si>
    <t>Rekapitulace Rozpočtového opatření č.7</t>
  </si>
  <si>
    <t>Rekapitulace celkového rozpočtu města na rok 2017 včetně RO č.7</t>
  </si>
  <si>
    <t>Otrokovice 19.6.2017</t>
  </si>
  <si>
    <t xml:space="preserve">Rozpočtové opatření č. 8/2017 - změna schváleného rozpočtu roku 2017 - Červenec  (údaje v tis. Kč) </t>
  </si>
  <si>
    <t>Příloha usnesení č. RMO/401/07/17</t>
  </si>
  <si>
    <t>č.8</t>
  </si>
  <si>
    <r>
      <t xml:space="preserve">Doplatek dotace ze SR na výkon SPOD za r.2016  (289.630,48 Kč)                     </t>
    </r>
    <r>
      <rPr>
        <b/>
        <sz val="10"/>
        <rFont val="Arial"/>
        <family val="2"/>
        <charset val="238"/>
      </rPr>
      <t>P</t>
    </r>
  </si>
  <si>
    <t>0445</t>
  </si>
  <si>
    <r>
      <t xml:space="preserve">Tržba za prodej požárního vozu Avia CAS 8                                                        </t>
    </r>
    <r>
      <rPr>
        <b/>
        <sz val="10"/>
        <rFont val="Arial"/>
        <family val="2"/>
        <charset val="238"/>
      </rPr>
      <t>P</t>
    </r>
  </si>
  <si>
    <t>0326</t>
  </si>
  <si>
    <r>
      <t xml:space="preserve">OB-vratka nečerpané zálohy dot.2016 RMO 319/06/17 Kč 238.055,98                   </t>
    </r>
    <r>
      <rPr>
        <b/>
        <sz val="10"/>
        <rFont val="Arial"/>
        <family val="2"/>
        <charset val="238"/>
      </rPr>
      <t>P</t>
    </r>
  </si>
  <si>
    <r>
      <t xml:space="preserve">OB-víceúčelový sál-vratka nečerp. zálohy dot.2016 Kč 16.944,02 RMO 319/06/17   </t>
    </r>
    <r>
      <rPr>
        <b/>
        <sz val="10"/>
        <rFont val="Arial"/>
        <family val="2"/>
        <charset val="238"/>
      </rPr>
      <t>P</t>
    </r>
  </si>
  <si>
    <t>0633</t>
  </si>
  <si>
    <r>
      <t xml:space="preserve">Účel.dotace ZK na BESIP-aktivity města 2017  RMO 332/06/17                            </t>
    </r>
    <r>
      <rPr>
        <b/>
        <sz val="10"/>
        <rFont val="Arial"/>
        <family val="2"/>
        <charset val="238"/>
      </rPr>
      <t>P</t>
    </r>
  </si>
  <si>
    <t>5199</t>
  </si>
  <si>
    <r>
      <t xml:space="preserve">Výdaje BESIP aktivity města 2017,  materiál-tašky, reflexní pásky                        </t>
    </r>
    <r>
      <rPr>
        <b/>
        <sz val="10"/>
        <rFont val="Arial"/>
        <family val="2"/>
        <charset val="238"/>
      </rPr>
      <t>V</t>
    </r>
  </si>
  <si>
    <r>
      <t xml:space="preserve">Výdaje BESIP aktivity města 2017 , občerstvení na akcích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</si>
  <si>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Účel.dot.KÚ ZK pro Senior-Domov zvl.režim, identifikátor 6696436 Kč 141.000        </t>
    </r>
    <r>
      <rPr>
        <b/>
        <sz val="10"/>
        <rFont val="Arial"/>
        <family val="2"/>
        <charset val="238"/>
      </rPr>
      <t>P</t>
    </r>
  </si>
  <si>
    <t>00100</t>
  </si>
  <si>
    <r>
      <t xml:space="preserve">Neinv.transfer pro Senior-Domov zvl.režim, identifikátor 6696436 Kč 141.000           </t>
    </r>
    <r>
      <rPr>
        <b/>
        <sz val="10"/>
        <rFont val="Arial"/>
        <family val="2"/>
        <charset val="238"/>
      </rPr>
      <t>V</t>
    </r>
  </si>
  <si>
    <t>Vybavení zastávky MHD u pošty, přesun na stavební práce</t>
  </si>
  <si>
    <t>Příspěvek na dopravní obslužnost pro Zlínský kraj, metodická změna §</t>
  </si>
  <si>
    <t>0001</t>
  </si>
  <si>
    <t>Příspěvek na dopravní obslužnost pro Zlínský kraj</t>
  </si>
  <si>
    <r>
      <t xml:space="preserve">OB- vyúčtování akcí měst.významu  za 1.pol.2017 vratka RMO 321/06/17            </t>
    </r>
    <r>
      <rPr>
        <sz val="10"/>
        <rFont val="Arial"/>
        <family val="2"/>
        <charset val="238"/>
      </rPr>
      <t xml:space="preserve"> </t>
    </r>
  </si>
  <si>
    <t>JSDH Otrokovice -Tatra 815 CAS 32 oprava převodovky a výměna cisternové nádrže</t>
  </si>
  <si>
    <t>Zajištění CO ve městě, ostatní služby snížení</t>
  </si>
  <si>
    <t>Prostředky pro krizové stavy, ostatní služby snížení</t>
  </si>
  <si>
    <t>Zajištění co v e městě, odborný posudek, zvýšení</t>
  </si>
  <si>
    <r>
      <t xml:space="preserve">Fin.dar na činnost Linka bezpečí Praha  </t>
    </r>
    <r>
      <rPr>
        <sz val="10"/>
        <rFont val="Arial CE"/>
        <charset val="238"/>
      </rPr>
      <t>ZMO 240/06/17</t>
    </r>
  </si>
  <si>
    <t>0552</t>
  </si>
  <si>
    <r>
      <t xml:space="preserve">Prostředky RMO na humanitu, přesun Linka bezpečí Pha </t>
    </r>
    <r>
      <rPr>
        <sz val="10"/>
        <rFont val="Arial CE"/>
        <charset val="238"/>
      </rPr>
      <t>ZMO 240/06/17</t>
    </r>
  </si>
  <si>
    <r>
      <t xml:space="preserve">Účel.neinv.dot. na činnost ošetřovatelské péče ČČK Zlín </t>
    </r>
    <r>
      <rPr>
        <sz val="10"/>
        <rFont val="Arial CE"/>
        <charset val="238"/>
      </rPr>
      <t>ZMO 241/06/17</t>
    </r>
  </si>
  <si>
    <r>
      <t xml:space="preserve">SOC- prostředky na dot.ostat.služby v soc.oblasti, přesun ČČK Zlín </t>
    </r>
    <r>
      <rPr>
        <sz val="10"/>
        <rFont val="Arial CE"/>
        <charset val="238"/>
      </rPr>
      <t>ZMO 241/06/17</t>
    </r>
  </si>
  <si>
    <t>Indiv.dot.na nájem a služby na akcích CzechBikers z.s. RMO 322/06/17</t>
  </si>
  <si>
    <t>0788</t>
  </si>
  <si>
    <t>Komise TV+sport -prostředky na dotace, přesun CzechBikers RMO 322/06/17</t>
  </si>
  <si>
    <t>Fin.dar TJ Jiskra na Volejbalový turnaj smíšených družstev RMO 323/06/17</t>
  </si>
  <si>
    <t>Záštita místostarosty, přesun TJ Jiskra Volejbal RMO 323/06/17</t>
  </si>
  <si>
    <t>Indiv.dotace KPHO na výstavu "Povodně 97" RMO 324/06/17</t>
  </si>
  <si>
    <t>Kultur.komise, prostředky na dotace do kultury, přesun KPHO RMO 324/06/17</t>
  </si>
  <si>
    <t>5222</t>
  </si>
  <si>
    <t>Indiv.dotace KPHO na činnost (nájem MGO) RMO 326/06/17</t>
  </si>
  <si>
    <t>Kultur.komise, prostředky na dotace do kultury, přesun KPHO RMO 326/06/17</t>
  </si>
  <si>
    <t>Indiv.dotace na činnost Speedskating club Otrokovice z.s. RMO 327/06/17</t>
  </si>
  <si>
    <t>Komise TV+sport -prostředky na dotace, přesun Speedskating club RMO 327/06/17</t>
  </si>
  <si>
    <r>
      <t xml:space="preserve">Fin.dar Tenis Trávníky "Tenis Trávníky OPEN a "Turnaj Minitenis" </t>
    </r>
    <r>
      <rPr>
        <b/>
        <sz val="10"/>
        <rFont val="Arial"/>
        <family val="2"/>
        <charset val="238"/>
      </rPr>
      <t>RMO 372/07/17</t>
    </r>
  </si>
  <si>
    <r>
      <t xml:space="preserve">Záštita místostarosty, přesun Tenis Trávníky </t>
    </r>
    <r>
      <rPr>
        <b/>
        <sz val="10"/>
        <rFont val="Arial CE"/>
        <charset val="238"/>
      </rPr>
      <t>RMO 372/07/17</t>
    </r>
  </si>
  <si>
    <t>DOP-Do práce na kole-projekt Besip - Nákup ostatních služeb, snížení</t>
  </si>
  <si>
    <t>DOP-Do práce na kole-projekt Besip - Pohoštění, snížení</t>
  </si>
  <si>
    <t xml:space="preserve">DOP-Do práce na kole-projekt Besip - Věcné dary   </t>
  </si>
  <si>
    <t>DOP-ETM - Nákup ostatních služeb</t>
  </si>
  <si>
    <t>DOP- BESIP aktivity města v 2017 - DVS,senioři - věcné dary vlastní prostředky</t>
  </si>
  <si>
    <t xml:space="preserve">DOP-Výdaje BESIP aktivity města 2017,  materiál-tašky, reflexní pásky    </t>
  </si>
  <si>
    <t xml:space="preserve">DOP-BESIP akce města - transfery obyvatelstvu, snížení přesun  </t>
  </si>
  <si>
    <t>MěÚ-Vnitřní správa ostatní osobní výdaje -  snížení</t>
  </si>
  <si>
    <t>OŠK -ostatní osobní výdaje - Otrokovické letní slavnosti - překladatel - zvýšení</t>
  </si>
  <si>
    <t>2239</t>
  </si>
  <si>
    <t>OŠK-oprava památníku k povodním "Hladina 3,54m" -</t>
  </si>
  <si>
    <t>2235</t>
  </si>
  <si>
    <t>ORM-Řešení Cyklodopravy v Otrokovicích</t>
  </si>
  <si>
    <t>7267</t>
  </si>
  <si>
    <t>Centrální nákup energií, organizace výběrových řízení, zvýšení</t>
  </si>
  <si>
    <t>0323</t>
  </si>
  <si>
    <t>Územní plány a projekty nejbližších let-nákup ostatních služeb</t>
  </si>
  <si>
    <r>
      <t xml:space="preserve">OŠK-Dotace na činnost MDC Klobouček Otrokovice v r.2017 </t>
    </r>
    <r>
      <rPr>
        <b/>
        <sz val="10"/>
        <rFont val="Arial CE"/>
        <charset val="238"/>
      </rPr>
      <t>RMO 375/07/17</t>
    </r>
  </si>
  <si>
    <t>Kult.komise-prostředky na dotace Obč.sdružením v kultuře, přesun Klobouček</t>
  </si>
  <si>
    <r>
      <t xml:space="preserve">OŠK-Dotace Asociace TOM 1419 Otrokovice, Živý Betlém, </t>
    </r>
    <r>
      <rPr>
        <b/>
        <sz val="10"/>
        <rFont val="Arial CE"/>
        <charset val="238"/>
      </rPr>
      <t>RMO 376/07/17</t>
    </r>
  </si>
  <si>
    <t>Kult.komise-prostředky na dotace Obč.sdružením v kultuře, přesun TOM 1419</t>
  </si>
  <si>
    <r>
      <rPr>
        <sz val="10"/>
        <rFont val="Arial CE"/>
        <charset val="238"/>
      </rPr>
      <t>OŠK</t>
    </r>
    <r>
      <rPr>
        <b/>
        <sz val="10"/>
        <rFont val="Arial CE"/>
        <charset val="238"/>
      </rPr>
      <t>-</t>
    </r>
    <r>
      <rPr>
        <sz val="10"/>
        <rFont val="Arial CE"/>
        <charset val="238"/>
      </rPr>
      <t>Fin.dar.Moravský rybářský svaz Dět.tábor Rybáři bobří jezero</t>
    </r>
    <r>
      <rPr>
        <b/>
        <sz val="10"/>
        <rFont val="Arial CE"/>
        <charset val="238"/>
      </rPr>
      <t xml:space="preserve"> RMO 373/07/17</t>
    </r>
  </si>
  <si>
    <t>0799</t>
  </si>
  <si>
    <t>Kult.komise-prostředky na dotace Obč.sdružením v kultuře, přesun Rybářský svaz</t>
  </si>
  <si>
    <t>ORM-Územní plány a projekty nejbližších let-odborné posudky a konzultace snížení</t>
  </si>
  <si>
    <t>ORM-Zastřešení a úprava zastávky MHD u pošty, zvýšení</t>
  </si>
  <si>
    <t>ORM-Územní plány a projekty 2018-9, přesun zast. MHD pošta</t>
  </si>
  <si>
    <t>Rezerva na splacení invest.úvěru OB (digitalizace kina), převod do rezervy investic</t>
  </si>
  <si>
    <t>ORM-Tř. Spojenců, zpevnění krajnice v úseku Zahradní-Školní</t>
  </si>
  <si>
    <t>7266</t>
  </si>
  <si>
    <t>OŠK-restaurování místních památek - snížení, přesun oprava Hladina 3,54m</t>
  </si>
  <si>
    <t>SAB-Zázemí pro občerstvení návštěvníků-Dokumentace přípojky elektro</t>
  </si>
  <si>
    <t>7215</t>
  </si>
  <si>
    <t>VS-Rezerva na investice a havarijní opravy</t>
  </si>
  <si>
    <t>Rekapitulace Rozpočtového opatření č.8</t>
  </si>
  <si>
    <t>Rekapitulace celkového rozpočtu města na rok 2017 včetně RO č.8</t>
  </si>
  <si>
    <t>Otrokovice 12.7.2017</t>
  </si>
  <si>
    <t xml:space="preserve">Rozpočtové opatření č. 9/2017 - změna schváleného rozpočtu roku 2017 - Srpen  (údaje v tis. Kč) </t>
  </si>
  <si>
    <t>Příloha usnesení RMO  č. 441/08/17</t>
  </si>
  <si>
    <t>č.9</t>
  </si>
  <si>
    <r>
      <t xml:space="preserve">Platba daně z příjmů město Otrokovice za r.2016  ve výši Kč 4,764.060                </t>
    </r>
    <r>
      <rPr>
        <b/>
        <sz val="10"/>
        <rFont val="Arial CE"/>
        <charset val="238"/>
      </rPr>
      <t xml:space="preserve">V  </t>
    </r>
  </si>
  <si>
    <r>
      <t xml:space="preserve">Daň z příjmů práv.osob - město Otrokovice za r.2016 4,764.060 Kč                       </t>
    </r>
    <r>
      <rPr>
        <b/>
        <sz val="10"/>
        <rFont val="Arial CE"/>
        <charset val="238"/>
      </rPr>
      <t xml:space="preserve">P  </t>
    </r>
  </si>
  <si>
    <r>
      <t xml:space="preserve">Neinv.účel.dot.MPSV na SPOD nenaplnění o 121.900 Kč                                     </t>
    </r>
    <r>
      <rPr>
        <b/>
        <sz val="10"/>
        <rFont val="Arial"/>
        <family val="2"/>
        <charset val="238"/>
      </rPr>
      <t>P</t>
    </r>
  </si>
  <si>
    <t>13011</t>
  </si>
  <si>
    <r>
      <t xml:space="preserve">Výdaje na SPOD,  platy zaměstnanců s UZ snížení 121.900 Kč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</si>
  <si>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SPOD, platy zaměstnanců bez UZ zvýšení 121.900 Kč                        </t>
    </r>
    <r>
      <rPr>
        <b/>
        <sz val="10"/>
        <rFont val="Arial"/>
        <family val="2"/>
        <charset val="238"/>
      </rPr>
      <t>V</t>
    </r>
  </si>
  <si>
    <r>
      <t xml:space="preserve">ÚP Zlín, snížení stát.příspěvku  na pěstounskou péči, snížení počtu pečovaných    </t>
    </r>
    <r>
      <rPr>
        <b/>
        <sz val="10"/>
        <rFont val="Arial"/>
        <family val="2"/>
        <charset val="238"/>
      </rPr>
      <t>P</t>
    </r>
  </si>
  <si>
    <r>
      <t xml:space="preserve">Přijaté pojistné náhrady- Pojistné plnění nehoda AUS Š Fabia 1Z6 63-65               </t>
    </r>
    <r>
      <rPr>
        <b/>
        <sz val="10"/>
        <rFont val="Arial"/>
        <family val="2"/>
        <charset val="238"/>
      </rPr>
      <t>P</t>
    </r>
  </si>
  <si>
    <t>0528</t>
  </si>
  <si>
    <r>
      <t xml:space="preserve">Výdaje na opravu havarovaného AUS Š Fabia 1Z6 63-65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</si>
  <si>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Odvody za odnětí zemědelské půdy ze ZPF, aktualizace dle skut.                        </t>
    </r>
    <r>
      <rPr>
        <b/>
        <sz val="10"/>
        <rFont val="Arial"/>
        <family val="2"/>
        <charset val="238"/>
      </rPr>
      <t>P</t>
    </r>
  </si>
  <si>
    <r>
      <t xml:space="preserve">Vratka přeplatku daně z nemovitostí za r.2016        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</si>
  <si>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MP- prodej vyřazených služebních zbraní                                                           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                                                                        </t>
    </r>
  </si>
  <si>
    <r>
      <t xml:space="preserve">Příspěvek na vybudování metropolitní sítě, přesun do r.2018                                  </t>
    </r>
    <r>
      <rPr>
        <b/>
        <sz val="10"/>
        <rFont val="Arial"/>
        <family val="2"/>
        <charset val="238"/>
      </rPr>
      <t>P</t>
    </r>
  </si>
  <si>
    <t>4222</t>
  </si>
  <si>
    <r>
      <t xml:space="preserve">Příspěvek na nákup software ke zpracování veřejných zakázek-přesun do r.2018    </t>
    </r>
    <r>
      <rPr>
        <b/>
        <sz val="10"/>
        <rFont val="Arial"/>
        <family val="2"/>
        <charset val="238"/>
      </rPr>
      <t>P</t>
    </r>
  </si>
  <si>
    <t>6223</t>
  </si>
  <si>
    <r>
      <t xml:space="preserve">Příspěvek na nákup elektronické úřední desky-přesun do r.2018                            </t>
    </r>
    <r>
      <rPr>
        <b/>
        <sz val="10"/>
        <rFont val="Arial"/>
        <family val="2"/>
        <charset val="238"/>
      </rPr>
      <t>P</t>
    </r>
  </si>
  <si>
    <t>7202</t>
  </si>
  <si>
    <r>
      <t xml:space="preserve">Příspěvek na nákup software Portál občana- přesun do r. 2018                              </t>
    </r>
    <r>
      <rPr>
        <b/>
        <sz val="10"/>
        <rFont val="Arial"/>
        <family val="2"/>
        <charset val="238"/>
      </rPr>
      <t>P</t>
    </r>
  </si>
  <si>
    <t>7205</t>
  </si>
  <si>
    <r>
      <t xml:space="preserve">Příspěvek na nákup software Personální program- přesun do r. 2018                      </t>
    </r>
    <r>
      <rPr>
        <b/>
        <sz val="10"/>
        <rFont val="Arial"/>
        <family val="2"/>
        <charset val="238"/>
      </rPr>
      <t>P</t>
    </r>
  </si>
  <si>
    <t>7206</t>
  </si>
  <si>
    <r>
      <t xml:space="preserve">Příspěvek na pořízení centrální digitální skenovací linky- přesun do r.2018              </t>
    </r>
    <r>
      <rPr>
        <b/>
        <sz val="10"/>
        <rFont val="Arial"/>
        <family val="2"/>
        <charset val="238"/>
      </rPr>
      <t>P</t>
    </r>
  </si>
  <si>
    <t>7219</t>
  </si>
  <si>
    <r>
      <t xml:space="preserve">Snte- odvod zisku do rozpočtu města za r.2016, doplatek 6.015 Kč                       </t>
    </r>
    <r>
      <rPr>
        <b/>
        <sz val="10"/>
        <rFont val="Arial"/>
        <family val="2"/>
        <charset val="238"/>
      </rPr>
      <t>P</t>
    </r>
  </si>
  <si>
    <t>0322</t>
  </si>
  <si>
    <r>
      <t xml:space="preserve">Výnosové úroky z peněz na účtech, aktualizace dle skut. vývoje                           </t>
    </r>
    <r>
      <rPr>
        <b/>
        <sz val="10"/>
        <rFont val="Arial"/>
        <family val="2"/>
        <charset val="238"/>
      </rPr>
      <t>P</t>
    </r>
  </si>
  <si>
    <r>
      <t xml:space="preserve">Dar TOMA a.s. Otrokovice-na Cyklojízdu Dubnica-Otrokovice   </t>
    </r>
    <r>
      <rPr>
        <b/>
        <sz val="10"/>
        <rFont val="Arial"/>
        <family val="2"/>
        <charset val="238"/>
      </rPr>
      <t>RMO/437/08/17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P</t>
    </r>
  </si>
  <si>
    <r>
      <t xml:space="preserve">Cyklojízda Otrokovice-Dubnica, ost.služby zvýšení dar TOMA </t>
    </r>
    <r>
      <rPr>
        <b/>
        <sz val="10"/>
        <rFont val="Arial"/>
        <family val="2"/>
        <charset val="238"/>
      </rPr>
      <t xml:space="preserve"> RMO/437/08/17      V</t>
    </r>
  </si>
  <si>
    <t>Snte-Koupaliště, zvýšení výdajů na opravu dopadových zón  a volejbalového hřiště</t>
  </si>
  <si>
    <t>0608</t>
  </si>
  <si>
    <t>Snte- Nebyty, odborné posudky snížení, přesun Koupaliště</t>
  </si>
  <si>
    <t>0700</t>
  </si>
  <si>
    <r>
      <t xml:space="preserve">SOC- dotace ADRA o.p.s. na dobrovolnické služby v Otrokovicích </t>
    </r>
    <r>
      <rPr>
        <b/>
        <sz val="10"/>
        <rFont val="Arial CE"/>
        <charset val="238"/>
      </rPr>
      <t>RMO/402/08/17</t>
    </r>
  </si>
  <si>
    <t>0490</t>
  </si>
  <si>
    <t>SOC-prostředky na dot.do ostat. Služeb v soc.oblasti - přesun ADRA</t>
  </si>
  <si>
    <r>
      <t xml:space="preserve">SOC- dot. ZA SKLEM o.s. Vizovice-Odborné sociální poradenství </t>
    </r>
    <r>
      <rPr>
        <b/>
        <sz val="10"/>
        <rFont val="Arial CE"/>
        <charset val="238"/>
      </rPr>
      <t>RMO/403/08/17</t>
    </r>
  </si>
  <si>
    <t>0589</t>
  </si>
  <si>
    <r>
      <t xml:space="preserve">SOC- dot. ZA SKLEM o.s. Vizovice-sociálně aktivizační služby </t>
    </r>
    <r>
      <rPr>
        <b/>
        <sz val="10"/>
        <rFont val="Arial CE"/>
        <charset val="238"/>
      </rPr>
      <t>RMO/403/08/17</t>
    </r>
  </si>
  <si>
    <t>SOC- prostředky na dotace do sociálních služeb, přesun -ZA SKLEM</t>
  </si>
  <si>
    <t>KRR-zajištění CO ve městě, PHM zvýšení</t>
  </si>
  <si>
    <t>KRR-zajištění CO ve městě, odborné posudky snížení, přesun na PHM zvýšení</t>
  </si>
  <si>
    <t>ORM-Vyhodnocení projektu Revital.SV části nám.3.května-Sčítání uživatelů 2x</t>
  </si>
  <si>
    <t>2201</t>
  </si>
  <si>
    <r>
      <t>Fin.dar TJ Jiskra Otrokovice "Rozloučení s prazdninami"</t>
    </r>
    <r>
      <rPr>
        <b/>
        <sz val="10"/>
        <rFont val="Arial CE"/>
        <charset val="238"/>
      </rPr>
      <t xml:space="preserve"> RMO/438/08/17</t>
    </r>
  </si>
  <si>
    <r>
      <t xml:space="preserve">Zástita místostarosty, přesun TJ Jiskra, Rozloučení s prázdninami </t>
    </r>
    <r>
      <rPr>
        <b/>
        <sz val="10"/>
        <rFont val="Arial CE"/>
        <charset val="238"/>
      </rPr>
      <t>RMO/438/08/17</t>
    </r>
  </si>
  <si>
    <t>VS- upřesnění účtování srážkových vod, vodné a stočné zvýšení</t>
  </si>
  <si>
    <t>Internet.komunikace na ZŠ-nákup hardware, DDHM- přesun do r.2018</t>
  </si>
  <si>
    <t>7200</t>
  </si>
  <si>
    <t>Internet.komunikace na ZŠ-instalace a školení, školení a vzdělavání- přesun do r.2018</t>
  </si>
  <si>
    <t>Internet.komunikace na ZŠ-ICT licence na 3 roky, ostatní služby- přesun do r.2018</t>
  </si>
  <si>
    <t>SOC-Partnerství DN- služby pen.ústavů- výměna valut na SC zvýšení</t>
  </si>
  <si>
    <t>5163</t>
  </si>
  <si>
    <t xml:space="preserve">SOC-Partnerství DN- cestovné snížení, přesun na výměnu valut </t>
  </si>
  <si>
    <t>OŠK-nákup věcných darů, zvýšení</t>
  </si>
  <si>
    <t>OŠK- nákup reklamních předmětů pro TIC snížení</t>
  </si>
  <si>
    <t>OŠK-LOS- ubytování delegací a hostů, zvýšení</t>
  </si>
  <si>
    <t>OŠK-LOS- pohoštění delegací a hostů, zvýšení</t>
  </si>
  <si>
    <t>OŠK-LOS- nákup ostatních služeb snížení</t>
  </si>
  <si>
    <t>OŠK-Městský školní parlament občerstvení, snížení</t>
  </si>
  <si>
    <t>OŠK-Oslavy přílet Lockeed Elektra , elektrická energie, zvýšení</t>
  </si>
  <si>
    <t>OŠK-Oslavy přílet Lockeed Elektra , ostatní služby snížení</t>
  </si>
  <si>
    <t>OŠK-20.výročí povodní, pohoštění, zvýšení</t>
  </si>
  <si>
    <t>OŠK-20.výročí povodní, ostatní služby snížení, přesun pohoštění</t>
  </si>
  <si>
    <t>OŠK- Neinv.účel.dotace Barum Zlín, s.r.o. na Barum raylle</t>
  </si>
  <si>
    <t>0790</t>
  </si>
  <si>
    <t>OŠK- propagace města při Barum raylle, snížení</t>
  </si>
  <si>
    <t xml:space="preserve">TSO-Opravy MK, mostů, vpustí, pokrytí neplánovaných oprav </t>
  </si>
  <si>
    <t>O324</t>
  </si>
  <si>
    <r>
      <t xml:space="preserve">TSO-Opravy dětských hřišť a pískovišť, zvýšení objemu oprav </t>
    </r>
    <r>
      <rPr>
        <b/>
        <sz val="10"/>
        <rFont val="Arial CE"/>
        <charset val="238"/>
      </rPr>
      <t>RMO</t>
    </r>
  </si>
  <si>
    <t>Nespecifikovaná rezerva na kalamitní stavy, dílčí rozpuštění rezervy</t>
  </si>
  <si>
    <t>MP- spotřeba materiálu zvýšení, nákup nábojů</t>
  </si>
  <si>
    <t>MP- prádlo, oděv obuv, úspora na cyklohelmách a pochůzkových taškách</t>
  </si>
  <si>
    <t>Internetová komunikace na ZŠ- ICT -nákup software - přesun do r.2018</t>
  </si>
  <si>
    <t>6111</t>
  </si>
  <si>
    <t>Vybudování Metropolitní sítě- cizí prostředky- přesun do r.2018</t>
  </si>
  <si>
    <t>Vybudování Metropolitní sítě- vlastní prostředky- přesun do r.2018</t>
  </si>
  <si>
    <t>Nákup software Veřejné zakázky- cizí prostředky- přesun do r.2018</t>
  </si>
  <si>
    <t>Nákup software Veřejné zakázky- vlastní prostředky- přesun do r.2018</t>
  </si>
  <si>
    <t>Nákup elektronické úřední desky- cizí prostředky- přesun do r.2018</t>
  </si>
  <si>
    <t>Nákup elektronické úřední desky- vlastní prostředky- přesun do r.2018</t>
  </si>
  <si>
    <t>Nákup software Portál občana- cizí prostředky- přesun do r.2018</t>
  </si>
  <si>
    <t>Nákup software Portál občana-vlastní prostředky- přesun do r.2018</t>
  </si>
  <si>
    <t>Nákup software Personální program-cizí prostředky- přesun do r.2018</t>
  </si>
  <si>
    <t>Nákup software Personální program-vlastní prostředky- přesun do r.2018</t>
  </si>
  <si>
    <t>Centrální digitální skenovací linka -cizí prostředky- přesun do r.2018</t>
  </si>
  <si>
    <t>Centrální digitální skenovací linka -vlastní prostředky- přesun do r.2018</t>
  </si>
  <si>
    <t>Lávka přes Dřevnici, projektové  a geodetické práce (zaměření)</t>
  </si>
  <si>
    <t>Rekonstrukce chodníku Erbenova-Mánesova-Vrchlického (u ruského činžáku)</t>
  </si>
  <si>
    <t>Rekonstrukce chodníku Tylova-Spojenců (před bývalou KB)</t>
  </si>
  <si>
    <t>Stavební úpravy (kanceláře) budova č. 3 ve 4.poschodí</t>
  </si>
  <si>
    <t>Rekapitulace Rozpočtového opatření č.9</t>
  </si>
  <si>
    <t>Rekapitulace celkového rozpočtu města na rok 2017 včetně RO č.9</t>
  </si>
  <si>
    <t>Otrokovice 9.8.2017</t>
  </si>
  <si>
    <t xml:space="preserve">Rozpočtové opatření č. 10/2017 - změna schváleného rozpočtu roku 2017 - Srpen-2  (údaje v tis. Kč) </t>
  </si>
  <si>
    <t>Příloha  usn. č. RMO/469/08/17</t>
  </si>
  <si>
    <t>č.10</t>
  </si>
  <si>
    <r>
      <t xml:space="preserve">Neinv.dot.MŠMT-OP Výzkum,vývoj, vzdělávání-ZŠ Mánes. CZ .02.03.68/0005675    </t>
    </r>
    <r>
      <rPr>
        <b/>
        <sz val="10"/>
        <rFont val="Arial CE"/>
        <charset val="238"/>
      </rPr>
      <t>P</t>
    </r>
  </si>
  <si>
    <r>
      <t xml:space="preserve">Neinv.přísp. ZŠ Mánes.-OP Výzkum,vývoj, vzdělávání CZ.02.03.68/0005675            </t>
    </r>
    <r>
      <rPr>
        <b/>
        <sz val="10"/>
        <rFont val="Arial"/>
        <family val="2"/>
        <charset val="238"/>
      </rPr>
      <t>V</t>
    </r>
    <r>
      <rPr>
        <sz val="10"/>
        <rFont val="Arial"/>
        <family val="2"/>
        <charset val="238"/>
      </rPr>
      <t xml:space="preserve">          </t>
    </r>
  </si>
  <si>
    <r>
      <t xml:space="preserve">Neinv.dot.MŠMT-OP Výzkum,vývoj, vzdělávání-ZŠ TGM CZ .02.03.68/0005515        </t>
    </r>
    <r>
      <rPr>
        <b/>
        <sz val="10"/>
        <rFont val="Arial CE"/>
        <charset val="238"/>
      </rPr>
      <t>P</t>
    </r>
  </si>
  <si>
    <r>
      <t xml:space="preserve">Neinv.přísp. ZŠ TGM-OP Výzkum,vývoj, vzdělávání CZ.02.03.68/0005515               </t>
    </r>
    <r>
      <rPr>
        <b/>
        <sz val="10"/>
        <rFont val="Arial"/>
        <family val="2"/>
        <charset val="238"/>
      </rPr>
      <t>V</t>
    </r>
    <r>
      <rPr>
        <sz val="10"/>
        <rFont val="Arial"/>
        <family val="2"/>
        <charset val="238"/>
      </rPr>
      <t xml:space="preserve">          </t>
    </r>
  </si>
  <si>
    <r>
      <t xml:space="preserve">Neinv.dot.z rozpočtu ZK-DDM Sluníčko, provoz Dětského dopravního hřiště 2.část   </t>
    </r>
    <r>
      <rPr>
        <b/>
        <sz val="10"/>
        <rFont val="Arial"/>
        <family val="2"/>
        <charset val="238"/>
      </rPr>
      <t>P</t>
    </r>
  </si>
  <si>
    <r>
      <t xml:space="preserve">Přísp.DDM Sluníčko na provoz DěDoHř a výuku dopravní výchovy 2.část                 </t>
    </r>
    <r>
      <rPr>
        <b/>
        <sz val="10"/>
        <rFont val="Arial"/>
        <family val="2"/>
        <charset val="238"/>
      </rPr>
      <t>V</t>
    </r>
  </si>
  <si>
    <r>
      <t xml:space="preserve">Neinv.účel.dot.MF-VPS na Přípravu voleb prezidenta ČR v 1/2018 na r.2017           </t>
    </r>
    <r>
      <rPr>
        <b/>
        <sz val="10"/>
        <rFont val="Arial"/>
        <family val="2"/>
        <charset val="238"/>
      </rPr>
      <t>P</t>
    </r>
  </si>
  <si>
    <r>
      <t xml:space="preserve">Výdaje na přípravu voleb prezidenta ČR v r.2017- nákup materiálu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</si>
  <si>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přípravu voleb prezidenta ČR v r.2017- nákup ostat.služeb                     </t>
    </r>
    <r>
      <rPr>
        <b/>
        <sz val="10"/>
        <rFont val="Arial"/>
        <family val="2"/>
        <charset val="238"/>
      </rPr>
      <t>V</t>
    </r>
  </si>
  <si>
    <r>
      <t xml:space="preserve">Oček.Neinv.účel.dotace MF-VPS na Volby do PSP ČR říjen 2017                         </t>
    </r>
    <r>
      <rPr>
        <b/>
        <sz val="10"/>
        <rFont val="Arial"/>
        <family val="2"/>
        <charset val="238"/>
      </rPr>
      <t>P</t>
    </r>
  </si>
  <si>
    <r>
      <t xml:space="preserve">Výdaje na Volby do PSP ČR říjen 2017- Ostatní platy (náhrady)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</si>
  <si>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Ostatní osobní výdaje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</si>
  <si>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Přísp. Soc.zabezpečení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</si>
  <si>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zdravotní pojištění     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</si>
  <si>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Ostatní povinné pojistné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</si>
  <si>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nákup materiálu        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</si>
  <si>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telekomunikace a radiokomunikace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</si>
  <si>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Nájemné                  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</si>
  <si>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Ostatní služby          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</si>
  <si>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Výdaje na Volby do PSP ČR říjen 2017- Pohoštění                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</si>
  <si>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t>ORM-Oprava chodníku Erbenova-Mánesova (u ruského činžáku) přesun z investic</t>
  </si>
  <si>
    <t>ORM-Oprava chodníku Tylova-Spojenců (před bývalou KB) přesun z investic</t>
  </si>
  <si>
    <t xml:space="preserve">MP-elektřina zvýšení -Přesun spotřeby elektřiny MKDS na MP z MěÚ </t>
  </si>
  <si>
    <t>PROV- MěÚ- přesun spotřeby elelektřiny na MKDS na MP</t>
  </si>
  <si>
    <t>SOC-Výkon soc.práce- náhrady mezd v době nemoci zvýšení</t>
  </si>
  <si>
    <t>SOC-Výkon soc.práce- platy zaměst.v prac.poměru snížení</t>
  </si>
  <si>
    <t>SOC-Výkon soc.práce- sociální zabezpečení snížení</t>
  </si>
  <si>
    <t>SOC-Výkon soc.práce- zdravotní pojištění snížení</t>
  </si>
  <si>
    <t>5032</t>
  </si>
  <si>
    <r>
      <t xml:space="preserve">SOC-Neinv.účel.dot.-Maltézská pomoc o.p.s.-dobrovolnické služby </t>
    </r>
    <r>
      <rPr>
        <b/>
        <sz val="10"/>
        <rFont val="Arial"/>
        <family val="2"/>
        <charset val="238"/>
      </rPr>
      <t>RMO 452/08/17</t>
    </r>
  </si>
  <si>
    <t>0562</t>
  </si>
  <si>
    <r>
      <t xml:space="preserve">SOC-dot.ostatní služby v soc.oblasti, přesun Maltézská pomoc - </t>
    </r>
    <r>
      <rPr>
        <b/>
        <sz val="10"/>
        <rFont val="Arial"/>
        <family val="2"/>
        <charset val="238"/>
      </rPr>
      <t>RMO 452/08/17</t>
    </r>
  </si>
  <si>
    <r>
      <t xml:space="preserve">OŠK- Dar TJ Jiskra na Junior Handball CUP 2017  </t>
    </r>
    <r>
      <rPr>
        <b/>
        <sz val="10"/>
        <rFont val="Arial CE"/>
        <charset val="238"/>
      </rPr>
      <t>RMO 446/08/17</t>
    </r>
  </si>
  <si>
    <r>
      <t xml:space="preserve">Záštita starosty, přesun TJ Jiskra Junior Handball Cup 2017 </t>
    </r>
    <r>
      <rPr>
        <b/>
        <sz val="10"/>
        <rFont val="Arial CE"/>
        <charset val="238"/>
      </rPr>
      <t>RMO 446/08/17</t>
    </r>
  </si>
  <si>
    <r>
      <t xml:space="preserve">Záštita místostarosty, přesun TJ Jiskra Junior Handball Cup 2017 </t>
    </r>
    <r>
      <rPr>
        <b/>
        <sz val="10"/>
        <rFont val="Arial CE"/>
        <charset val="238"/>
      </rPr>
      <t>RMO 446/08/17</t>
    </r>
  </si>
  <si>
    <r>
      <t xml:space="preserve">TV Komise dot. sportu a TV-rezerva, přesun na čerpadlo FC Viktoria </t>
    </r>
    <r>
      <rPr>
        <b/>
        <sz val="10"/>
        <rFont val="Arial"/>
        <family val="2"/>
        <charset val="238"/>
      </rPr>
      <t>RMO 448/08/17</t>
    </r>
  </si>
  <si>
    <t>Rekonstrukce chodníku Erbenova-Mánesova (u ruského činžáku) přesun do oprav</t>
  </si>
  <si>
    <t>Rekonstrukce chodníku Tylova-Spojenců (před bývalou KB) přesun do oprav</t>
  </si>
  <si>
    <t>PROV- MěÚ- nákup 2 ks osobních automobilů, úspora při výběr.řízení</t>
  </si>
  <si>
    <t>PROV- MěÚ- nákup elektronické úřední desky, vlastní prostředky RMO 432/08/17</t>
  </si>
  <si>
    <r>
      <t xml:space="preserve">OŠK-Indiv.invest.dot.FC Viktoria na nákup čerpadla. </t>
    </r>
    <r>
      <rPr>
        <b/>
        <sz val="10"/>
        <rFont val="Arial"/>
        <family val="2"/>
        <charset val="238"/>
      </rPr>
      <t>RMO 448/08/17</t>
    </r>
  </si>
  <si>
    <t>Odkup pozemku pod trafostanicí u AZ  Hlavní čp.1229 od E.ON Distribuce a.s.</t>
  </si>
  <si>
    <t>Odkup objektu trafostanice u AZ Hlavní čp.1229 od E.ON Distribuce a.s.</t>
  </si>
  <si>
    <t>Rekapitulace Rozpočtového opatření č.10</t>
  </si>
  <si>
    <t>Rekapitulace celkového rozpočtu města na rok 2017 včetně RO č.10</t>
  </si>
  <si>
    <t>Otrokovice 30.8.2017</t>
  </si>
  <si>
    <t xml:space="preserve">Rozpočtové opatření č. 11/2017 - změna schváleného rozpočtu roku 2017 - Září  (údaje v tis. Kč) </t>
  </si>
  <si>
    <t>Příloha usnesení č. RMO/509/09/17</t>
  </si>
  <si>
    <t>č.11</t>
  </si>
  <si>
    <r>
      <t xml:space="preserve">Neinv.účel.dot.MZČR na výkon Odb.lesního hospodáře ve 2.Q.17 25.217 Kč           </t>
    </r>
    <r>
      <rPr>
        <b/>
        <sz val="10"/>
        <rFont val="Arial CE"/>
        <charset val="238"/>
      </rPr>
      <t>P</t>
    </r>
  </si>
  <si>
    <r>
      <t xml:space="preserve">Výdaje na výkon funkce Odborného lesního hospodáře ve 2.Q.17                           </t>
    </r>
    <r>
      <rPr>
        <b/>
        <sz val="10"/>
        <rFont val="Arial CE"/>
        <charset val="238"/>
      </rPr>
      <t>V</t>
    </r>
  </si>
  <si>
    <r>
      <t xml:space="preserve">Neinv.dot.MŠMT-OP Výzkum,vývoj, vzdělávání-ZŠ Trávníky CZ .02.03.68/0005781 </t>
    </r>
    <r>
      <rPr>
        <b/>
        <sz val="10"/>
        <rFont val="Arial"/>
        <family val="2"/>
        <charset val="238"/>
      </rPr>
      <t xml:space="preserve">  P</t>
    </r>
  </si>
  <si>
    <r>
      <t xml:space="preserve">Neinv.dot.MŠMT-OP Výzkum,vývoj, vzdělávání-ZŠ Trávníky CZ .02.03.68/0005781   </t>
    </r>
    <r>
      <rPr>
        <b/>
        <sz val="10"/>
        <rFont val="Arial"/>
        <family val="2"/>
        <charset val="238"/>
      </rPr>
      <t>P</t>
    </r>
  </si>
  <si>
    <r>
      <t xml:space="preserve">Neinv.přísp. ZŠ TGM-OP Výzkum,vývoj, vzdělávání CZ.02.03.68/0005515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         </t>
    </r>
  </si>
  <si>
    <r>
      <t xml:space="preserve">Neinv.přísp. ZŠ TGM-OP Výzkum,vývoj, vzdělávání CZ.02.03.68/0005515               </t>
    </r>
    <r>
      <rPr>
        <b/>
        <sz val="10"/>
        <rFont val="Arial"/>
        <family val="2"/>
        <charset val="238"/>
      </rPr>
      <t xml:space="preserve">V </t>
    </r>
    <r>
      <rPr>
        <sz val="10"/>
        <rFont val="Arial"/>
        <family val="2"/>
        <charset val="238"/>
      </rPr>
      <t xml:space="preserve">         </t>
    </r>
  </si>
  <si>
    <t>PROV-ZMO- výdaje na cestovné zvýšení</t>
  </si>
  <si>
    <t>PROV-ZMO- nákup Drobného majetku zvýšení</t>
  </si>
  <si>
    <t>PROV-ZMO- výdaje na nákup PHM snížení</t>
  </si>
  <si>
    <t>PROV-ZMO- výdaje na služby telekomunikací snížení</t>
  </si>
  <si>
    <t>PROV-ZMO- výdaje na ostatní platy snížení</t>
  </si>
  <si>
    <t>PROV-ZMO- výdaje na ostatní pojistné snížení</t>
  </si>
  <si>
    <t>SOC-Pilot.ověření soc.bydlení-služby peněžních ústavů zvýšení</t>
  </si>
  <si>
    <t>SOC-Pilot.ověření soc.bydlení-nákup DDHM snížení</t>
  </si>
  <si>
    <r>
      <t>SOC- Tísňové volání - DHDM -</t>
    </r>
    <r>
      <rPr>
        <sz val="10"/>
        <rFont val="Arial CE"/>
        <charset val="238"/>
      </rPr>
      <t xml:space="preserve"> nákup dalších tlačítek tísňového volání</t>
    </r>
  </si>
  <si>
    <t>0401</t>
  </si>
  <si>
    <t>SOC- prostředky na dotace do soc. služeb snížení</t>
  </si>
  <si>
    <t>SOC-výkon pěst.péče-platy zaměstnanců v pracovním poměru zvýšení</t>
  </si>
  <si>
    <t>SOC-výkon pěst.péče-ostatní osobní výdaje, přesun na platy</t>
  </si>
  <si>
    <t xml:space="preserve">SOC-KD Trávníky nákup ostatních služeb zvýšení </t>
  </si>
  <si>
    <t>0328</t>
  </si>
  <si>
    <t>SOC-KD Trávníky-nájemné snížení</t>
  </si>
  <si>
    <t>SOC-KPSS realizace proj.záměrů-nákup materiálu j.n. zvýšení</t>
  </si>
  <si>
    <t>0403</t>
  </si>
  <si>
    <t xml:space="preserve">SOC- KPSS realizace projektových záměrů-nákup ostatních služeb snížení </t>
  </si>
  <si>
    <t>SOC-SPOD-náhrady mezd v době nemoci, zvýšení</t>
  </si>
  <si>
    <r>
      <t xml:space="preserve">SOC-SPOD-studená voda - </t>
    </r>
    <r>
      <rPr>
        <sz val="9"/>
        <rFont val="Arial"/>
        <family val="2"/>
        <charset val="238"/>
      </rPr>
      <t>zvýšení</t>
    </r>
  </si>
  <si>
    <r>
      <t xml:space="preserve">SOC-SPOD-teplo - </t>
    </r>
    <r>
      <rPr>
        <sz val="9"/>
        <rFont val="Arial"/>
        <family val="2"/>
        <charset val="238"/>
      </rPr>
      <t>zvýšení</t>
    </r>
  </si>
  <si>
    <r>
      <t xml:space="preserve">SOC-SPOD-elektrická energie - </t>
    </r>
    <r>
      <rPr>
        <sz val="9"/>
        <rFont val="Arial"/>
        <family val="2"/>
        <charset val="238"/>
      </rPr>
      <t>zvýšení</t>
    </r>
  </si>
  <si>
    <t>SOC-SPOD-ostatní osobní výdaje, snížení</t>
  </si>
  <si>
    <t>SOC-SPOD-knihy, učební pomůcky, tisk- snížení</t>
  </si>
  <si>
    <t>SOC-SPOD-drobný hmotný dlouhodobý majetek, snížení</t>
  </si>
  <si>
    <t>SOC-SPOD-pohonné hmoty a maziva, snížení</t>
  </si>
  <si>
    <t>SOC-SPOD-služby školení a vzdělávání, snížení</t>
  </si>
  <si>
    <t>SOC-SPOD-cestovné, snížení</t>
  </si>
  <si>
    <t>OŠK- Projekt MAP vzdělávání-knihy, učební pomůcky zvýšení</t>
  </si>
  <si>
    <t>OŠK- Projekt MAP vzdělávání-nákup materiálu snížení</t>
  </si>
  <si>
    <t>OŠK-20.výr.povodní-pohoštění zvýšení</t>
  </si>
  <si>
    <t>OŠK- Cyklojízda Dubnica, pohoštění jezdců a hostů zvýšení</t>
  </si>
  <si>
    <t>OŠK-20.výr.povodní-nákup ostatních služeb snížení</t>
  </si>
  <si>
    <t>OŠK-Setkání psychologů ZŠ-nákup ostatních služeb zvýšení</t>
  </si>
  <si>
    <t>5203</t>
  </si>
  <si>
    <t>OŠK-Setkání psychologů ZŠ-nájemné snížení</t>
  </si>
  <si>
    <t>OŠK- Záštita starosty zvýšení</t>
  </si>
  <si>
    <t>OŠK- Záštita místostarosty zvýšení</t>
  </si>
  <si>
    <t>OŠK-Kulturní komise- prostředky na dotace do kultury, snížení</t>
  </si>
  <si>
    <t>OŠK- Porady ředitelů, školení a vzdělávání, lektoři zvýšení</t>
  </si>
  <si>
    <t>OŠK- Městský školní parlament, pohoštění, snížení</t>
  </si>
  <si>
    <t>ORM- Projektová příprava 2017-18-inženýrská činnost zvýšení</t>
  </si>
  <si>
    <t>ORM- Projektová příprava 2017-18-geodetické služby, rady a průzkumy zvýšení</t>
  </si>
  <si>
    <t>OŠK-Neinv.dot.Gymnazium Otrokovice-60. výr.Divadlo a 50. výr.Pěveckého sboru</t>
  </si>
  <si>
    <r>
      <t xml:space="preserve">OŠK-Kulturní komise- dotace do kultury, přesun GO  </t>
    </r>
    <r>
      <rPr>
        <b/>
        <sz val="10"/>
        <rFont val="Arial"/>
        <family val="2"/>
        <charset val="238"/>
      </rPr>
      <t>RMO 504/09/17</t>
    </r>
  </si>
  <si>
    <t>DDM Sluníčko- SNTE- výměna osvětlení chodby- oprava položky rozp.skladby</t>
  </si>
  <si>
    <t>0612</t>
  </si>
  <si>
    <t>DDM Sluníčko- SNTE- výměna osvětlení chodby</t>
  </si>
  <si>
    <t>Prostředky RMO pro sport, rezerva- přesun TJ Jiskra nákup lodě ZMO 249/09/17</t>
  </si>
  <si>
    <r>
      <t xml:space="preserve">Fin.dar TJ Sokol Tečovice z.s.-Zimní fotbalový turnaj mužů </t>
    </r>
    <r>
      <rPr>
        <b/>
        <sz val="10"/>
        <rFont val="Arial CE"/>
        <charset val="238"/>
      </rPr>
      <t>RMO 505/09/17</t>
    </r>
  </si>
  <si>
    <t>0795</t>
  </si>
  <si>
    <t>Záštita místostarosty, přesun na TJ Sokol Tečovice</t>
  </si>
  <si>
    <t>ORM- Projektová příprava 2017-18-přesun v rámci org. na pol.5166 a 5169</t>
  </si>
  <si>
    <t>ORM- Zlepšení tepel.tech.vlastností MŠ Hlavní č.1159, zvýšení</t>
  </si>
  <si>
    <t>ORM- Zlepšení tepel.tech.vlastností DDM Sluníčko, snížení</t>
  </si>
  <si>
    <t>7251</t>
  </si>
  <si>
    <t>Inv.dot.TJ Jiskra na nákup závodní lodě ZMO 249/09/17</t>
  </si>
  <si>
    <t>Rekapitulace Rozpočtového opatření č.11</t>
  </si>
  <si>
    <t>Rekapitulace celkového rozpočtu města na rok 2017 včetně RO č.11</t>
  </si>
  <si>
    <t>Otrokovice 27.9.2017</t>
  </si>
  <si>
    <t xml:space="preserve">Rozpočtové opatření č. 12/2017 - změna schváleného rozpočtu roku 2017 - Říjen  (údaje v tis. Kč) </t>
  </si>
  <si>
    <t>Příloha usn. č.  RMO/581/10/17</t>
  </si>
  <si>
    <t>č.12</t>
  </si>
  <si>
    <r>
      <t xml:space="preserve">Zrušení daru TOMA a.s. na Cyklojízdu Dubnica-Otrokovice   RMO/437/08/17    </t>
    </r>
    <r>
      <rPr>
        <b/>
        <sz val="10"/>
        <rFont val="Arial"/>
        <family val="2"/>
        <charset val="238"/>
      </rPr>
      <t xml:space="preserve">     P</t>
    </r>
  </si>
  <si>
    <r>
      <t xml:space="preserve">OŠK-Cyklojízda Otrokovice-Dubnica, ost.služby zrušení daru TOMA a.s.       </t>
    </r>
    <r>
      <rPr>
        <b/>
        <sz val="10"/>
        <rFont val="Arial"/>
        <family val="2"/>
        <charset val="238"/>
      </rPr>
      <t xml:space="preserve">       V</t>
    </r>
  </si>
  <si>
    <r>
      <t xml:space="preserve">Očekávaná Neinv.účel.dotace MF-VPS na Volby do PSP ČR říjen 2017                      </t>
    </r>
    <r>
      <rPr>
        <b/>
        <sz val="10"/>
        <rFont val="Arial"/>
        <family val="2"/>
        <charset val="238"/>
      </rPr>
      <t>P</t>
    </r>
  </si>
  <si>
    <r>
      <t xml:space="preserve">Neinv.účel.dotace MF-VPS na Volby do PSP ČR říjen 2017 upřesnění                       </t>
    </r>
    <r>
      <rPr>
        <b/>
        <sz val="10"/>
        <rFont val="Arial"/>
        <family val="2"/>
        <charset val="238"/>
      </rPr>
      <t>P</t>
    </r>
  </si>
  <si>
    <r>
      <t xml:space="preserve">Výdaje na Volby do PSP ČR říjen 2017- Ostatní služby                               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</t>
    </r>
  </si>
  <si>
    <r>
      <t xml:space="preserve">Senior odvod z investičního fondu- úhrada stavebních úprav org. 5211                          </t>
    </r>
    <r>
      <rPr>
        <b/>
        <sz val="10"/>
        <rFont val="Arial"/>
        <family val="2"/>
        <charset val="238"/>
      </rPr>
      <t>P</t>
    </r>
  </si>
  <si>
    <r>
      <t xml:space="preserve">Snte- ROŠ, zvýšení příjmů ze vstupného dle skutečnosti                                           </t>
    </r>
    <r>
      <rPr>
        <b/>
        <sz val="10"/>
        <rFont val="Arial"/>
        <family val="2"/>
        <charset val="238"/>
      </rPr>
      <t>P</t>
    </r>
  </si>
  <si>
    <t>0325</t>
  </si>
  <si>
    <r>
      <t xml:space="preserve">Snte- koupaliště, zvýšení příjmů ze vstupného dle skutečnosti                                   </t>
    </r>
    <r>
      <rPr>
        <b/>
        <sz val="10"/>
        <rFont val="Arial"/>
        <family val="2"/>
        <charset val="238"/>
      </rPr>
      <t>P</t>
    </r>
  </si>
  <si>
    <r>
      <t xml:space="preserve">Snte- byty- zvýšení vybraných záloh na média r.2017 dle dosavadního vývoje              </t>
    </r>
    <r>
      <rPr>
        <b/>
        <sz val="10"/>
        <rFont val="Arial"/>
        <family val="2"/>
        <charset val="238"/>
      </rPr>
      <t>P</t>
    </r>
  </si>
  <si>
    <t>2111</t>
  </si>
  <si>
    <r>
      <t xml:space="preserve">Snte-Nebyty- zvýšení vybraných záloh na média r.2017 dle dosavadního vývoje           </t>
    </r>
    <r>
      <rPr>
        <b/>
        <sz val="10"/>
        <rFont val="Arial"/>
        <family val="2"/>
        <charset val="238"/>
      </rPr>
      <t>P</t>
    </r>
  </si>
  <si>
    <r>
      <t xml:space="preserve">Daň z přidané hodnoty, zvýšení dle dosavadního vývoje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</si>
  <si>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MěÚ - přijaté sankční platby, aktualizace dle skut.vývoje                                          </t>
    </r>
    <r>
      <rPr>
        <b/>
        <sz val="10"/>
        <rFont val="Arial"/>
        <family val="2"/>
        <charset val="238"/>
      </rPr>
      <t xml:space="preserve"> P</t>
    </r>
  </si>
  <si>
    <r>
      <t xml:space="preserve">Poplatek za ukládání odpadů, aktualizace dle skut.vývoje                                    </t>
    </r>
    <r>
      <rPr>
        <b/>
        <sz val="10"/>
        <rFont val="Arial"/>
        <family val="2"/>
        <charset val="238"/>
      </rPr>
      <t xml:space="preserve">      P</t>
    </r>
  </si>
  <si>
    <t>PROV-MěÚ ochranné pomůcky zvýšení</t>
  </si>
  <si>
    <t>PROV-MěÚ prádlo, obuv, oděvy zvýšení</t>
  </si>
  <si>
    <t>PROV-MěÚ nájemné zvýšení zvýšení</t>
  </si>
  <si>
    <t>PROV-MěÚ ostat.služby zvýšení-část. kompenzace přesunu na odstranění havárie</t>
  </si>
  <si>
    <t>PROV-MěÚ- knihy, učební pomůcky, tisk snížení</t>
  </si>
  <si>
    <t>PROV-MěÚ- konsultační, poradenské a právní služby snížení</t>
  </si>
  <si>
    <t>DOP-ETM - pohoštění  zvýšení</t>
  </si>
  <si>
    <t xml:space="preserve">DOP-ETM - věcné dary </t>
  </si>
  <si>
    <t xml:space="preserve">DOP-ETM - spotřební materiál </t>
  </si>
  <si>
    <t>OŠK-Cyklojízda Dubnica n/V.-Otrokovice-převod z DOP na OŠK-ost.služby zvýšení</t>
  </si>
  <si>
    <t>OŠK-Cyklojízda Dubnica n/V.-Otrokovice-převod z DOP na OŠK - pohoštění zvýšení</t>
  </si>
  <si>
    <t>DOP-MOTOBESIP - bezpečnostní a propagační akce, ostatní služby snížení</t>
  </si>
  <si>
    <t>DOP-MOTOBESIP - úhrada poplatků obcím, kraji za průjezd</t>
  </si>
  <si>
    <t>OŠK-Projekt MAP ve školství- výdaje na cestovné zvýšení</t>
  </si>
  <si>
    <t>OŠK-Projekt MAP ve školství- výdaje na nájemné snížení</t>
  </si>
  <si>
    <t>OŠK-Zdravý pohyb ZŠ- dresy pro žáky 1.tříd zvýšení</t>
  </si>
  <si>
    <t>OŠK-Zdravý pohyb ZŠ- odměny trenérům turnaje, dohody, snížení</t>
  </si>
  <si>
    <t>OŠK-Zdravý pohyb ZŠ- ostatní služby k zajištění turnaje snížení</t>
  </si>
  <si>
    <t>OŠK_ Fin.dar pro Fotoklub OB- workshop Kamínka 2017 RMO 512/10/17</t>
  </si>
  <si>
    <t>Záštita místostarosty, přesun Fotoklub, Kamínka</t>
  </si>
  <si>
    <r>
      <t xml:space="preserve">OŠK- Fin.dar spolku Přátel stonožky z.s.  </t>
    </r>
    <r>
      <rPr>
        <b/>
        <sz val="10"/>
        <rFont val="Arial"/>
        <family val="2"/>
        <charset val="238"/>
      </rPr>
      <t>RMO 570/10/17</t>
    </r>
  </si>
  <si>
    <t>0555</t>
  </si>
  <si>
    <t>OŠK- tisk novoročenek a přání, snížení</t>
  </si>
  <si>
    <r>
      <t xml:space="preserve">OŠK- fin.dar Svazu dobrovol.záchranářů Otrokovic-Setkání záchr. </t>
    </r>
    <r>
      <rPr>
        <b/>
        <sz val="10"/>
        <rFont val="Arial"/>
        <family val="2"/>
        <charset val="238"/>
      </rPr>
      <t>RMO 573/10/17</t>
    </r>
  </si>
  <si>
    <t>0782</t>
  </si>
  <si>
    <t>Záštita místostarosty, přesun Dobrovolní záchranáři Otrokovice</t>
  </si>
  <si>
    <r>
      <t xml:space="preserve">OŠK-Dot. na činnost Dobrovolným záchranářům Otrokovice </t>
    </r>
    <r>
      <rPr>
        <b/>
        <sz val="10"/>
        <rFont val="Arial"/>
        <family val="2"/>
        <charset val="238"/>
      </rPr>
      <t>RMO 572/10/17</t>
    </r>
  </si>
  <si>
    <t>Prostředky RMO na humanitu, přesun záchranáři</t>
  </si>
  <si>
    <t>SOC-Fin. dar pro Charitu Sv.Anežky Otrokovice -Hliník pro charitu. RMO 519/10/17</t>
  </si>
  <si>
    <t>Záštita starosty, přesun na Hliník pro charitu</t>
  </si>
  <si>
    <t>SOC-Domovinka-Ostatní osobní výdaje zvýšení</t>
  </si>
  <si>
    <t>0332</t>
  </si>
  <si>
    <t>SOC-Domovinka-Elektřina snížení</t>
  </si>
  <si>
    <t>SOC- Družební setkání důchodců, ostatní služby snížení</t>
  </si>
  <si>
    <t>0335</t>
  </si>
  <si>
    <t>SOC- Družební setkání důchodců, pohoštění zvýšení</t>
  </si>
  <si>
    <t>SOC- prostředky na dotace do soc. služeb, přesun Družební setkání</t>
  </si>
  <si>
    <t xml:space="preserve">SOC-SPOD-platy zaměstnanců v pracovním poměru zvýšení </t>
  </si>
  <si>
    <t>SOC-SPOD-sociální zabezpečení zvýšení</t>
  </si>
  <si>
    <t>SOC-SPOD-zdravotní pojištění zvýšení</t>
  </si>
  <si>
    <t>SOC- prostředky na dotace do soc.služeb snížení</t>
  </si>
  <si>
    <t>KRR-Hasiči Otrokovice dohody zvýšení</t>
  </si>
  <si>
    <t>KRR-Hasiči Otrokovice ostatní platy-refundace zvýšení</t>
  </si>
  <si>
    <t>KRR-Hasiči Otrokovice ochranné pomůcky snížení</t>
  </si>
  <si>
    <t>KRR-Hasiči Otrokovice ostatní služby snížení</t>
  </si>
  <si>
    <t>KRR-Hasiči Kvítkovice - Dohody, zvýšení</t>
  </si>
  <si>
    <t>0327</t>
  </si>
  <si>
    <t>KRR-Hasiči Kvítkovice - Transfer sdružení Hasičů -pojištění, zvýšení</t>
  </si>
  <si>
    <t>KRR-Hasiči Kvítkovice - Ochranné pomůcky snížení</t>
  </si>
  <si>
    <t>KRR-Hasiči Kvítkovice - telefony, internet snížení</t>
  </si>
  <si>
    <t>KRR-Hasiči Kvítkovice - školení a vzdělávání snížení</t>
  </si>
  <si>
    <t>KRR-IVVS provoz- radiokomunikace a telekomunikace zvýšení</t>
  </si>
  <si>
    <t>2130</t>
  </si>
  <si>
    <t>KRR-IVVS provoz- nákup DDHM snížení</t>
  </si>
  <si>
    <t>KRR-IVVS provoz- opravy a údržba snížení</t>
  </si>
  <si>
    <t>ORM-Oprava chodníku tř.Spojenců před BD</t>
  </si>
  <si>
    <t>7271</t>
  </si>
  <si>
    <t>ORM-Oprava chodníku Mánesova-dokončení křižovatky</t>
  </si>
  <si>
    <t>7272</t>
  </si>
  <si>
    <t>ORM-Významné opravy vozovek, zvýšení</t>
  </si>
  <si>
    <t>ORM- Příprava akcí 2017-18- Inženýrská činnost zvýšení</t>
  </si>
  <si>
    <t>ORM-Oprava zpevněných ploch u Polikliniky, zvýšení</t>
  </si>
  <si>
    <t>7211</t>
  </si>
  <si>
    <r>
      <t xml:space="preserve">Fin.dar pro TRI-MAX sport team-účast na MS Ironmann na Havaji </t>
    </r>
    <r>
      <rPr>
        <b/>
        <sz val="10"/>
        <rFont val="Arial"/>
        <family val="2"/>
        <charset val="238"/>
      </rPr>
      <t>RMO 575/10/17</t>
    </r>
  </si>
  <si>
    <t>Záštita starosty, přesun na TRI-MAX sport team</t>
  </si>
  <si>
    <t>Záštita místostarosty, přesun TRI-MAX sport team</t>
  </si>
  <si>
    <t>Snte-ROŠ opravy oplocení, mola, zpevněných ploch</t>
  </si>
  <si>
    <t>Snte- ROŠ- úspora provozních výdajů</t>
  </si>
  <si>
    <t>Snte- Byty- úspora výdajů v ostatních službách</t>
  </si>
  <si>
    <t>Snte- Byty- úspora v konsultačních a projektových službách</t>
  </si>
  <si>
    <t>Snte- SH- úspora výdajů na údržbu- revitalizace SH, omezení provozu</t>
  </si>
  <si>
    <t>0604</t>
  </si>
  <si>
    <t>Snte- SH- úspora výdajů na ostatní služby- revitalizace SH, omezení provozu</t>
  </si>
  <si>
    <t>Snte- SH- úspora výdajů na telefony- revitalizace SH, omezení provozu</t>
  </si>
  <si>
    <t>Snte- Koupaliště, opravy zpevněných a dopadových ploch zvýšení</t>
  </si>
  <si>
    <t>Snte- Koupaliště, nákup ostatních služeb zvýšení</t>
  </si>
  <si>
    <t>27.</t>
  </si>
  <si>
    <t>Snte- Nebyty- úpravy pronajímaných provozoven, zvýšení</t>
  </si>
  <si>
    <t>Snte- Nebyty- nákup ostatních služeb, zvýšení</t>
  </si>
  <si>
    <t>Snte- Nebyty- běžná údržba, zvýšení</t>
  </si>
  <si>
    <t>28.</t>
  </si>
  <si>
    <t>Snte-BOZP ve školství- výdaje na odstranění zjištění závad, zvýšení</t>
  </si>
  <si>
    <t>0701</t>
  </si>
  <si>
    <t>Snte-BOZP ve školství- úspora na revizích, posudcích a konzultacích</t>
  </si>
  <si>
    <t>29.</t>
  </si>
  <si>
    <t>Snte- sportoviště Trávníky-zvýšení ostatních služeb</t>
  </si>
  <si>
    <t>0720</t>
  </si>
  <si>
    <t>30.</t>
  </si>
  <si>
    <t>Snte- SAB- úspora provozních výdajů, ostatní služby</t>
  </si>
  <si>
    <t>0624</t>
  </si>
  <si>
    <t>31.</t>
  </si>
  <si>
    <t>ZMO-komise pro místní části RMO 330/06/17- ostatní osobní výdaje, zvýšení</t>
  </si>
  <si>
    <t>ZMO-komise pro místní části RMO 330/06/17- sociální zabezpečení, zvýšení</t>
  </si>
  <si>
    <t>ZMO-komise pro místní části RMO 330/06/17- veřejné zdrav.pojištění zvýšení</t>
  </si>
  <si>
    <t>32.</t>
  </si>
  <si>
    <t>ZMO-změna odměn dle nař.vl.414/2016 Sb. - odměny zastupitelů</t>
  </si>
  <si>
    <t>33.</t>
  </si>
  <si>
    <t>MěÚ-zvýšení platů na základě nař.vl.- tarify +10%</t>
  </si>
  <si>
    <t>MěÚ-zvýšení sociálního zabepečení na základě nař.vl.- tarify +10%</t>
  </si>
  <si>
    <t>MěÚ-zdravotního pojištění na základě nař.vl.- tarify +10%</t>
  </si>
  <si>
    <t>34.</t>
  </si>
  <si>
    <t>Měst.Knihovna  MěÚ-zvýšení platů na základě nař.vl.- tarify +10%</t>
  </si>
  <si>
    <t>Měst.knihovna MěÚ-zvýšení sociálního zabepečení na základě nař.vl.- tarify +10%</t>
  </si>
  <si>
    <t>Měst.knihovna MěÚ-zdravotního pojištění na základě nař.vl.- tarify +10%</t>
  </si>
  <si>
    <t>35.</t>
  </si>
  <si>
    <t>MěK Baťov--zvýšení platů na základě nař.vl.- tarify +10%</t>
  </si>
  <si>
    <t>0333</t>
  </si>
  <si>
    <t>MěK Baťov-zvýšení sociálního zabepečení na základě nař.vl.- tarify +10%</t>
  </si>
  <si>
    <t>MěK Baťov-zdravotního pojištění na základě nař.vl.- tarify +10%</t>
  </si>
  <si>
    <t>36.</t>
  </si>
  <si>
    <t>SOC-SPOD-platy zaměstnanců v pracovním poměru tarify +10%</t>
  </si>
  <si>
    <t>SOC-SPOD-sociální zabezpečení tarify +10%</t>
  </si>
  <si>
    <t>SOC-SPOD-zdravotní pojištění tarify +10%</t>
  </si>
  <si>
    <t>37.</t>
  </si>
  <si>
    <t>SOC-Pěst.péče-platy zaměstnanců v pracovním poměru tarify +10%</t>
  </si>
  <si>
    <t>SOC-Pěst.péče-sociální zabezpečení tarify +10%</t>
  </si>
  <si>
    <t>SOC-Pěst.péče-zdravotní pojištění tarify +10%</t>
  </si>
  <si>
    <t>38.</t>
  </si>
  <si>
    <t>SOC-Sociální bydlení-platy zaměstnanců v pracovním poměru tarify +10%</t>
  </si>
  <si>
    <t>SOC-Sociální bydlení-sociální zabezpečení tarify +10%</t>
  </si>
  <si>
    <t>SOC-Sociální bydlení-zdravotní pojištění tarify +10%</t>
  </si>
  <si>
    <t>39.</t>
  </si>
  <si>
    <t>SOC-Sociální práce-platy zaměstnanců v pracovním poměru tarify +10%</t>
  </si>
  <si>
    <t>SOC-Sociální práce-sociální zabezpečení tarify +10%</t>
  </si>
  <si>
    <t>SOC-Sociální práce-zdravotní pojištění tarify +10%</t>
  </si>
  <si>
    <t>40.</t>
  </si>
  <si>
    <t>Snte-byty- vyúčtování vybraných záloh na média za r.2016- vratka uživatelům</t>
  </si>
  <si>
    <t>Snte-Nebyty- vyúčtování vybraných záloh na média za r.2016- vratka uživatelům</t>
  </si>
  <si>
    <t>41.</t>
  </si>
  <si>
    <t>OMP-Zastoupení soudní spory VAK, zvýšení plateb</t>
  </si>
  <si>
    <t>0615</t>
  </si>
  <si>
    <t>42.</t>
  </si>
  <si>
    <t>MP--zvýšení platů na základě nař.vl.- tarify +10%</t>
  </si>
  <si>
    <t>MP-zvýšení sociálního zabepečení na základě nař.vl.- tarify +10%</t>
  </si>
  <si>
    <t>MP-zdravotního pojištění na základě nař.vl.- tarify +10%</t>
  </si>
  <si>
    <t>43.</t>
  </si>
  <si>
    <r>
      <t xml:space="preserve">Neinvest.dot.Luhačovickému Zálesí o.p.s.-podpora cestovního ruchu </t>
    </r>
    <r>
      <rPr>
        <b/>
        <sz val="10"/>
        <rFont val="Arial CE"/>
        <charset val="238"/>
      </rPr>
      <t>RMO 571/10/17</t>
    </r>
  </si>
  <si>
    <t>0800</t>
  </si>
  <si>
    <t>Prostředky RMO na kulturu-přesun Luhačovické Zálesí</t>
  </si>
  <si>
    <t>ORM- Osvětlení stezky do zóny Mitas podél Štěrkoviště</t>
  </si>
  <si>
    <t>ORM- Revitalizace měst. sportovní haly-přes.na akce 7273,0128,7272,7271,7252</t>
  </si>
  <si>
    <t>ORM- Řešení radniční restaurace, snížení přesun na opravy vozovek</t>
  </si>
  <si>
    <t>ORM-Zateplení Hlavní čp. 1161(DPS) zvýšení</t>
  </si>
  <si>
    <t>ORM-Zateplení budovy OB, zvýšení (47 z 6284 a 66 z 6202)</t>
  </si>
  <si>
    <t>ORM-Zateplení Hlavní čp.1229 (ND), snížení</t>
  </si>
  <si>
    <t>ORM-Ulice SNP značení pro cyklisty v protisměru- přesun oprava chodníku 7271</t>
  </si>
  <si>
    <t>ORM-úprava kancelářé 4.NP budova č.3, zvýšení</t>
  </si>
  <si>
    <t>ORM- Nová parkovací místa Štěrkoviště, snížení</t>
  </si>
  <si>
    <t>ORM- Nová parkovací místa Štěrkoviště, snížení přesun org.0128 pol. 5169</t>
  </si>
  <si>
    <t>ORM- Senior- stavební úpravy ke zlepšení kvality služeb (dokončení z r.2016)</t>
  </si>
  <si>
    <t>OMP-Výkupy pozemků-propojovací úseky Kvítkovice (od plynařů) na veř.zeleň</t>
  </si>
  <si>
    <t>OMP-Výkupy pozemků-komunikace, cyklostezky snížení</t>
  </si>
  <si>
    <r>
      <t xml:space="preserve">Invest.přísp.ZŠ Mánesova-nákup konvektomatu (stávající havarij. stav) </t>
    </r>
    <r>
      <rPr>
        <b/>
        <sz val="10"/>
        <rFont val="Arial"/>
        <family val="2"/>
        <charset val="238"/>
      </rPr>
      <t>RMO 537/10/17</t>
    </r>
  </si>
  <si>
    <t>Nový software pro stavební archív, stávající neúplně funkční(součást Portálu občana)</t>
  </si>
  <si>
    <t>Rekapitulace Rozpočtového opatření č.12</t>
  </si>
  <si>
    <t>Rekapitulace celkového rozpočtu města na rok 2017 včetně RO č.12</t>
  </si>
  <si>
    <t>Otrokovice 25.10..2017</t>
  </si>
  <si>
    <t xml:space="preserve">Rozpočtové opatření č. 13/2017 - změna schváleného rozpočtu roku 2017 - Listopad  (údaje v tis. Kč) </t>
  </si>
  <si>
    <t>Příloha usnesení č. RMO/656/11/17</t>
  </si>
  <si>
    <t>č.13</t>
  </si>
  <si>
    <r>
      <t xml:space="preserve">Neinv.účel.dot. MPSV Pilotní ověření sociálního bydlení v Otrok. Kč 538.606,35    </t>
    </r>
    <r>
      <rPr>
        <b/>
        <sz val="10"/>
        <rFont val="Arial CE"/>
        <charset val="238"/>
      </rPr>
      <t>P</t>
    </r>
    <r>
      <rPr>
        <sz val="10"/>
        <rFont val="Arial CE"/>
        <family val="2"/>
        <charset val="238"/>
      </rPr>
      <t xml:space="preserve"> </t>
    </r>
  </si>
  <si>
    <r>
      <t xml:space="preserve">Neinv.účel.dot. MPSV Pilotní ověření sociálního bydlení v Otrok. Kč 63.365,45      </t>
    </r>
    <r>
      <rPr>
        <b/>
        <sz val="10"/>
        <rFont val="Arial CE"/>
        <charset val="238"/>
      </rPr>
      <t>P</t>
    </r>
    <r>
      <rPr>
        <sz val="10"/>
        <rFont val="Arial CE"/>
        <family val="2"/>
        <charset val="238"/>
      </rPr>
      <t xml:space="preserve"> </t>
    </r>
  </si>
  <si>
    <r>
      <t xml:space="preserve">Pilotní projekt SBO- platy zaměstnanců ,zvýšení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</si>
  <si>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sociální pojištění , zvýšení 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</si>
  <si>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zdravotní pojištění, zvýšení 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</si>
  <si>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nákup ostatních služeb, zvýšení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</si>
  <si>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platy zaměstnanců, zvýšení                                                </t>
    </r>
    <r>
      <rPr>
        <b/>
        <sz val="10"/>
        <rFont val="Arial CE"/>
        <charset val="238"/>
      </rPr>
      <t>V</t>
    </r>
  </si>
  <si>
    <r>
      <t xml:space="preserve">Pilotní projekt SBO- zdravotní pojištění , zvýšení                                                 </t>
    </r>
    <r>
      <rPr>
        <b/>
        <sz val="10"/>
        <rFont val="Arial CE"/>
        <charset val="238"/>
      </rPr>
      <t>V</t>
    </r>
  </si>
  <si>
    <r>
      <t xml:space="preserve">Zrušení očekávané dotace MŠMT na rekonstrukci SH Baťov                                </t>
    </r>
    <r>
      <rPr>
        <b/>
        <sz val="10"/>
        <rFont val="Arial"/>
        <family val="2"/>
        <charset val="238"/>
      </rPr>
      <t>P</t>
    </r>
  </si>
  <si>
    <t>3122</t>
  </si>
  <si>
    <t>6202</t>
  </si>
  <si>
    <r>
      <t xml:space="preserve">Daň z příjmů fyzických osob placená plátci, aktualizace dle vývoje                      </t>
    </r>
    <r>
      <rPr>
        <b/>
        <sz val="10"/>
        <rFont val="Arial"/>
        <family val="2"/>
        <charset val="238"/>
      </rPr>
      <t>P</t>
    </r>
  </si>
  <si>
    <t>1111</t>
  </si>
  <si>
    <r>
      <t xml:space="preserve">Daň z přidané hodnoty, aktualizace dle vývoje                                                    </t>
    </r>
    <r>
      <rPr>
        <b/>
        <sz val="10"/>
        <rFont val="Arial"/>
        <family val="2"/>
        <charset val="238"/>
      </rPr>
      <t>P</t>
    </r>
  </si>
  <si>
    <t>1211</t>
  </si>
  <si>
    <r>
      <t xml:space="preserve">Poplatek za ukládání odpadů na skládce, aktualizace dle vývoje                         </t>
    </r>
    <r>
      <rPr>
        <b/>
        <sz val="10"/>
        <rFont val="Arial"/>
        <family val="2"/>
        <charset val="238"/>
      </rPr>
      <t>P</t>
    </r>
  </si>
  <si>
    <t>1333</t>
  </si>
  <si>
    <r>
      <t xml:space="preserve">Správní poplatky, aktualizace dle vývoje                                                             </t>
    </r>
    <r>
      <rPr>
        <b/>
        <sz val="10"/>
        <rFont val="Arial"/>
        <family val="2"/>
        <charset val="238"/>
      </rPr>
      <t>P</t>
    </r>
  </si>
  <si>
    <t>1361</t>
  </si>
  <si>
    <r>
      <t xml:space="preserve">Daň z hazardních her, aktualizace dle vývoje                                                      </t>
    </r>
    <r>
      <rPr>
        <b/>
        <sz val="10"/>
        <rFont val="Arial"/>
        <family val="2"/>
        <charset val="238"/>
      </rPr>
      <t>P</t>
    </r>
  </si>
  <si>
    <t>1381</t>
  </si>
  <si>
    <r>
      <t xml:space="preserve">Zrušený odvod z loterií, aktualizace dle vývoje                                                    </t>
    </r>
    <r>
      <rPr>
        <b/>
        <sz val="10"/>
        <rFont val="Arial"/>
        <family val="2"/>
        <charset val="238"/>
      </rPr>
      <t>P</t>
    </r>
  </si>
  <si>
    <t>1382</t>
  </si>
  <si>
    <r>
      <t xml:space="preserve">Zrušený odvod z Výherních hracích přístrojů, aktualizace dle vývoje                      </t>
    </r>
    <r>
      <rPr>
        <b/>
        <sz val="10"/>
        <rFont val="Arial"/>
        <family val="2"/>
        <charset val="238"/>
      </rPr>
      <t>P</t>
    </r>
  </si>
  <si>
    <t>1383</t>
  </si>
  <si>
    <r>
      <t xml:space="preserve">Poplatek ze psů, aktualizace dle vývoje                                                             </t>
    </r>
    <r>
      <rPr>
        <b/>
        <sz val="10"/>
        <rFont val="Arial"/>
        <family val="2"/>
        <charset val="238"/>
      </rPr>
      <t>P</t>
    </r>
  </si>
  <si>
    <t>1341</t>
  </si>
  <si>
    <r>
      <t xml:space="preserve">MěÚ- přijaté sankční platby, aktualizace dle vývoje                                             </t>
    </r>
    <r>
      <rPr>
        <b/>
        <sz val="10"/>
        <rFont val="Arial"/>
        <family val="2"/>
        <charset val="238"/>
      </rPr>
      <t>P</t>
    </r>
  </si>
  <si>
    <t>2212</t>
  </si>
  <si>
    <r>
      <t xml:space="preserve">Měst.Policie- přijaté sankční platby, aktualizace dle vývoje                                  </t>
    </r>
    <r>
      <rPr>
        <b/>
        <sz val="10"/>
        <rFont val="Arial"/>
        <family val="2"/>
        <charset val="238"/>
      </rPr>
      <t>P</t>
    </r>
  </si>
  <si>
    <r>
      <t xml:space="preserve">MěÚ-nekapitálové příspěvky a náhrady                                                              </t>
    </r>
    <r>
      <rPr>
        <b/>
        <sz val="10"/>
        <rFont val="Arial"/>
        <family val="2"/>
        <charset val="238"/>
      </rPr>
      <t>P</t>
    </r>
  </si>
  <si>
    <t>2324</t>
  </si>
  <si>
    <r>
      <t xml:space="preserve">TSO-nekapitálové příspěvky a náhrady                  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</si>
  <si>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OMP-Příjmy z prodeje ostatních nemovitostí                                                      </t>
    </r>
    <r>
      <rPr>
        <b/>
        <sz val="10"/>
        <rFont val="Arial"/>
        <family val="2"/>
        <charset val="238"/>
      </rPr>
      <t>P</t>
    </r>
  </si>
  <si>
    <t>3112</t>
  </si>
  <si>
    <r>
      <t xml:space="preserve">Přijaté platby za poskytované služby od Tlumačova, zvýšení                               </t>
    </r>
    <r>
      <rPr>
        <b/>
        <sz val="10"/>
        <rFont val="Arial"/>
        <family val="2"/>
        <charset val="238"/>
      </rPr>
      <t>P</t>
    </r>
  </si>
  <si>
    <t>4121</t>
  </si>
  <si>
    <t>1069</t>
  </si>
  <si>
    <r>
      <t xml:space="preserve">MAS ve školství na Otrokovicku- přijaté platby od obcí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</si>
  <si>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Zrušení dotace ZK na revitalizaci SH Baťov  </t>
    </r>
    <r>
      <rPr>
        <b/>
        <sz val="10"/>
        <rFont val="Arial"/>
        <family val="2"/>
        <charset val="238"/>
      </rPr>
      <t>RMO 652/11/17                              P</t>
    </r>
  </si>
  <si>
    <r>
      <t xml:space="preserve">Revitalizace SH Baťov, cizí prostředky snížení (dot.ZK)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</si>
  <si>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Dot.MŽP-EU na zateplení SH Baťov, snížení-přesun r.2018                                 </t>
    </r>
    <r>
      <rPr>
        <b/>
        <sz val="10"/>
        <rFont val="Arial"/>
        <family val="2"/>
        <charset val="238"/>
      </rPr>
      <t>P</t>
    </r>
  </si>
  <si>
    <r>
      <t xml:space="preserve">Revitalizace SH Baťov, cizí prostředky snížení (dot.MŽP zateplení)                     </t>
    </r>
    <r>
      <rPr>
        <b/>
        <sz val="10"/>
        <rFont val="Arial"/>
        <family val="2"/>
        <charset val="238"/>
      </rPr>
      <t>V</t>
    </r>
  </si>
  <si>
    <t>MŠ Otrokovice, zvýšení přísp. na zvýšení tarif. mezd  dle nař. vlády RMO 590/11/17</t>
  </si>
  <si>
    <t>5331(5011)</t>
  </si>
  <si>
    <t>Fin.dar Asociaci TOM 1412 na Misijní jarmark  RMO 591/11/17</t>
  </si>
  <si>
    <t>Prostředky na zájmovou činnost v kultuře, přesun na TOM 1412</t>
  </si>
  <si>
    <t>Fin.dar Klubu vojenských výsadkových veteránů na činnost RMO 592/11/17</t>
  </si>
  <si>
    <t>Záštita starosty, přesun na Vojenské veterány</t>
  </si>
  <si>
    <t>Fin.dar Klubu přátel historie Otrokovic na činnost RMO 593/11/17</t>
  </si>
  <si>
    <t>Záštita starosty, přesun na Klub přátel historie</t>
  </si>
  <si>
    <t>Fin.dar spolku Děti fitness na Aerobic Tour a MIA festival RMO 594/11/17</t>
  </si>
  <si>
    <t>Záštita starosty, přesun na Děti fitness</t>
  </si>
  <si>
    <r>
      <t xml:space="preserve">OŠK- Fin.dar Jezdecký klub Zlín.Podzimní halové závody. </t>
    </r>
    <r>
      <rPr>
        <b/>
        <sz val="10"/>
        <rFont val="Arial"/>
        <family val="2"/>
        <charset val="238"/>
      </rPr>
      <t>RMO 616/11/17</t>
    </r>
  </si>
  <si>
    <t>Záštita starosty, přesun na Jezdecký klub Zlín</t>
  </si>
  <si>
    <r>
      <t xml:space="preserve">OŠK-Fin.dar Kesbuk z.s. na akci Běh Tříkrálový </t>
    </r>
    <r>
      <rPr>
        <b/>
        <sz val="10"/>
        <rFont val="Arial"/>
        <family val="2"/>
        <charset val="238"/>
      </rPr>
      <t>RMO 617/11/17</t>
    </r>
  </si>
  <si>
    <t>Záštita místostarosty, přesun na Kesbuk z.s.</t>
  </si>
  <si>
    <t>OŠK-Měst. Knihovna, náhrady v nemoci zvýšení</t>
  </si>
  <si>
    <t>OŠK-Měst. Knihovna, knihy, učební pomůsky, tisk zvýšení</t>
  </si>
  <si>
    <t>OŠK-Měst. Knihovna, Drobný hmotný majetek snížení</t>
  </si>
  <si>
    <t>OŠK-Měst. Knihovna, pohoštění snížení</t>
  </si>
  <si>
    <t>OŠK-Měst.knihovna Baťov-Spotřeba tepla, zvýšení</t>
  </si>
  <si>
    <t>OŠK-Měst.knihovna Baťov-nákup DDHM snížení</t>
  </si>
  <si>
    <t>TSO-Čištění MK a vpustí</t>
  </si>
  <si>
    <t>TSO-Zimní údržba MK</t>
  </si>
  <si>
    <t>TSO-Zimní údržba chodníků</t>
  </si>
  <si>
    <t>TSO-Údržba dopravního značení</t>
  </si>
  <si>
    <t>TSO-Údržba odvodňovacích příkopů</t>
  </si>
  <si>
    <t>TSO-Údržba dětských hřišť a pískovišť</t>
  </si>
  <si>
    <t>TSO-Veřejné osvětlení - elektrická energie</t>
  </si>
  <si>
    <t>TSO-Veřejné osvětlení - nákup ostatních služeb</t>
  </si>
  <si>
    <t>TSO-Svoz nebezpečných odpadů</t>
  </si>
  <si>
    <t>TSO-Svoz KO z nádob 1100 l</t>
  </si>
  <si>
    <t>TSO-Svoz využitelných odpadů</t>
  </si>
  <si>
    <t>TSO-Uložení TKO na skládce</t>
  </si>
  <si>
    <t>TSO-Nádoby na tříděný sběr</t>
  </si>
  <si>
    <t>TSO-Strojní vyvážení odpadkových košů</t>
  </si>
  <si>
    <t>TSO-Svoz VKK, sběrné dvory</t>
  </si>
  <si>
    <t>TSO-Likvidace nebezpečných odpadů</t>
  </si>
  <si>
    <t>TSO-Objemný odpad</t>
  </si>
  <si>
    <t>TSO-Stavební odpady, dřevo</t>
  </si>
  <si>
    <t>TSO-Uliční smetky</t>
  </si>
  <si>
    <t>TSO-Sběrné dvory - údržba a doplnění</t>
  </si>
  <si>
    <t>TSO-Likvidace černých skládek</t>
  </si>
  <si>
    <t>TSO-Veřejná zeleň - sečení trávníků</t>
  </si>
  <si>
    <t>TSO-Veřejná zeleň - údržba dřevin</t>
  </si>
  <si>
    <t>TSO-Veřejná zeleň - výsadba nových stromů</t>
  </si>
  <si>
    <t>DOP-BESIP- pohoštění na akcích města, zvýšení</t>
  </si>
  <si>
    <t>5200</t>
  </si>
  <si>
    <t>DOP-BESIP- školení a vzdělávání snížení</t>
  </si>
  <si>
    <t xml:space="preserve">ORM - Územní plány a projekty nejbližších let - přesun v rámci org. na pol. 6121 </t>
  </si>
  <si>
    <t>KTAJ- MěÚ školení a vzdělávání, zvýšení</t>
  </si>
  <si>
    <t>KTAJ- MěÚ účast na konferencích snížení</t>
  </si>
  <si>
    <t>KTAJ- ZMO školení a vzdělávání, snížení</t>
  </si>
  <si>
    <t>KTAJ- ZMO, účasr na konferencích snížení</t>
  </si>
  <si>
    <r>
      <t xml:space="preserve">SOC-Fin.dar pro Babybox pro odložené děti-Statim na činnost </t>
    </r>
    <r>
      <rPr>
        <b/>
        <sz val="10"/>
        <rFont val="Arial"/>
        <family val="2"/>
        <charset val="238"/>
      </rPr>
      <t>RMO 643/11/17</t>
    </r>
  </si>
  <si>
    <t>0558</t>
  </si>
  <si>
    <t>SOC-Prostředky RMO na humanitu, přesun Babybox</t>
  </si>
  <si>
    <t>SOC- Výkon Pěst. Péče, ostatní služby zvýšení</t>
  </si>
  <si>
    <t>SOC- Výkon Pěst. Péče, ostatní neinvest.transfery obyvatelstvu snížení</t>
  </si>
  <si>
    <t>Snte- SAB- úspora v nákupu vybavení -DDHM</t>
  </si>
  <si>
    <t>Snte- SAB- zvýšené náklady na nákup materiálu do wellness</t>
  </si>
  <si>
    <t>Snte- SAB- úspora v běžné údržbě materiálu</t>
  </si>
  <si>
    <t>Snte-Sport.hala- úspora v nákupu vybavení-rekonstrukce SH</t>
  </si>
  <si>
    <t>Snte-Sport.hala- úspora ve spotřebě materiálu-rekonstrukce SH</t>
  </si>
  <si>
    <t>Snte-Koupaliště- úspora v nákupu vybavení</t>
  </si>
  <si>
    <t>Snte-Koupaliště- úspora ve spotřebě materiálu</t>
  </si>
  <si>
    <t>Snte-Koupaliště- ostatní služby zvýšení( rozbory vody, odvoz odpadu, revize)</t>
  </si>
  <si>
    <t>Snte- Byty- úspora ve spotřebě materiálu</t>
  </si>
  <si>
    <t>Snte- Byty- úspora vodné dočasně neobsazené byty</t>
  </si>
  <si>
    <t>Snte- Byty- úspora tepla dočasně neobsazené byty</t>
  </si>
  <si>
    <t>5154</t>
  </si>
  <si>
    <t>Snte- Byty- úspora elektřiny dočasně neobsazené byty</t>
  </si>
  <si>
    <t>Snte- Byty- úspora v ostatních službách dočasně neobsazené byty</t>
  </si>
  <si>
    <t>Snte-ROŠ-úspora v nákupu vybavení</t>
  </si>
  <si>
    <t>Snte-ROŠ-úspora ve spotřebě materiálu</t>
  </si>
  <si>
    <t>Snte-ROŠ-zvýšení ostatních služeb</t>
  </si>
  <si>
    <t>Snte-ROŠ-zvýšení na posezónní práce a zazimování</t>
  </si>
  <si>
    <t>Snte- Nebyty- zvýšení ostatních služeb</t>
  </si>
  <si>
    <t>ZMO- nákup věcných darů zvýšení</t>
  </si>
  <si>
    <t>OŠK- turistické informační panely u SD úspora</t>
  </si>
  <si>
    <t>OŠK- Nákup nespecifikovaných reklamních předmětů zvýšení</t>
  </si>
  <si>
    <t>OŠK- nákup ost. Služeb-úspora na přepravě žáků a slavnostním večeru</t>
  </si>
  <si>
    <t>OŠK- Farmářské trhy-ostatní služby- akce se nekonala</t>
  </si>
  <si>
    <t>0637</t>
  </si>
  <si>
    <t>OŠK- Farmářské trhy-ubytování hostů- akce se nekonala</t>
  </si>
  <si>
    <t>OŠK- Farmářské trhy-Pohoštění hostů- akce se nekonala</t>
  </si>
  <si>
    <t>OMP - věcná břemena invest.akce, snížení</t>
  </si>
  <si>
    <t>OMP-Světelná signalizace ul. J. Žižky - výměna stožárů a semaforů (TSO)</t>
  </si>
  <si>
    <t>OMP-Veř.osvětlení- Výměna LED svítidel na ul. Havlíčkova a Dr. Beneše (TSO)</t>
  </si>
  <si>
    <t>OMP-Odkup vybavení kanceláří od TEHOSu pro nové pracovníky správy bytů na OMP</t>
  </si>
  <si>
    <t>ZMO-cestovné, zvýšení pracovní cesta 3 osoby Wad Ben Naga RMO 586/11/17</t>
  </si>
  <si>
    <t>Příspěvek Senioru Otrokovice- Domov pro seniory budova B snížení</t>
  </si>
  <si>
    <t>Příspěvek Senioru Otrokovice- Odlehčovací služba budova B, snížení</t>
  </si>
  <si>
    <t>Příspěvek Senioru Otrokovice- Pečovatelská služba Kvítkovice, snížení</t>
  </si>
  <si>
    <t>Příspěvek Senioru Otrokovice- Domov se zvláštním režimem, snížení</t>
  </si>
  <si>
    <t>Příspěvek Senioru Otrokovice-Denní stacionář budova C zvýšení</t>
  </si>
  <si>
    <t>Příspěvek Senioru Otrokovice- Domov pro seniory budova C snížení</t>
  </si>
  <si>
    <t>MěÚ-VS- nákup programového vybavení zvýšení</t>
  </si>
  <si>
    <t>MěÚ-VS- služby pošt snížení</t>
  </si>
  <si>
    <t>SOC-krizová pomoc seďárna- nákup drobného hmotné dlouhodobého majetku</t>
  </si>
  <si>
    <t>SOC-krizová pomoc seďárna- opravy a udržování, snížení</t>
  </si>
  <si>
    <t>SOC- Domovinka klub Trávníky Hlavní 1161 elektřina zvýšení</t>
  </si>
  <si>
    <t>SOC- Domovinka klub Trávníky Hlavní 1161 teplá voda snížení</t>
  </si>
  <si>
    <t>ORM-MŠ sanace statických vad zvýšení</t>
  </si>
  <si>
    <t>ORM-oprava komunikací u Polikliniky snížení</t>
  </si>
  <si>
    <t>ORM-Oprava nástupního prostoru v přestupním terminálu veřejné dopravy v Otrok.</t>
  </si>
  <si>
    <t>7277</t>
  </si>
  <si>
    <t>ORM-Oprava asfaltobetonových ploch v lokalitě Štěrkoviště</t>
  </si>
  <si>
    <t>7278</t>
  </si>
  <si>
    <t>ORM-Oprava vybraných úseků chodníků v Luční ulici</t>
  </si>
  <si>
    <t>7279</t>
  </si>
  <si>
    <t>ORM-Oprava komunikací a zpevněných ploch v okolí Polikliniky</t>
  </si>
  <si>
    <t>7280</t>
  </si>
  <si>
    <t xml:space="preserve">Invest. dotace pro OB na splacení zůstatku invest.úvěru RMO 588/11/17 </t>
  </si>
  <si>
    <t>MěÚ-Rezerva na havarijní  opravy a investice, přesun na splátku úvěru OB</t>
  </si>
  <si>
    <r>
      <t>ORM - Nová parkovací místa Štěrkoviště -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zvýšení přesunem z org. 6202</t>
    </r>
  </si>
  <si>
    <t>ORM - Revitalizace měst. sportovní haly, snížení - přesun na org. 6296</t>
  </si>
  <si>
    <t>ORM - Územní plány a projekty nejbližších let - zvýšení v rámci org. z pol. 5169</t>
  </si>
  <si>
    <t>Snte- SAB- Nákup sekačky na hřiště s přírodní trávou</t>
  </si>
  <si>
    <t>OMP-Pozemky protipovodňová opatření výkup, snížení</t>
  </si>
  <si>
    <t>OMP-Pozemky komunikace výkup, snížení</t>
  </si>
  <si>
    <t>OMP-DPS Nivy -Instalace automatického otvírání dveří č.p. 283</t>
  </si>
  <si>
    <t>OMP-Odkup ojeté dodávky od TEHOSu pro správu bytů a nebytů na OMP</t>
  </si>
  <si>
    <t>ORM-Zateplení domu Hlavní ulice čp.1161 (DPS) snížení</t>
  </si>
  <si>
    <t>ORM-Rozšíření kolumbaria na městském hřbitově, snížení</t>
  </si>
  <si>
    <t>ORM-Rozšíření kolumbaria na městském hřbitově, převod na § 3632</t>
  </si>
  <si>
    <t>ORM-Řešení Radniční restaurace, snížení</t>
  </si>
  <si>
    <t>ORM-Revitalizace sportovní haly, snížení</t>
  </si>
  <si>
    <t>ORM-Zateplení DDM Sluníčko, zvýšení</t>
  </si>
  <si>
    <t>ORM-Zateplení MŠ Hlavní čp.1159, zvýšení</t>
  </si>
  <si>
    <t>ORM-Osvětlení stezky do zóny Mitas, zvýšení</t>
  </si>
  <si>
    <t>ORM-Nová parkovací místa Štěrkoviště zvýšení</t>
  </si>
  <si>
    <t>ORM-Rekonstrukce mostu přes železniční trať zvýšení</t>
  </si>
  <si>
    <t>ORM-Modernizace učeben ZŠ Otrokovice-ZŠ Trávníky</t>
  </si>
  <si>
    <t>7208</t>
  </si>
  <si>
    <t>Rekapitulace Rozpočtového opatření č.13 včetně dodatku č.1</t>
  </si>
  <si>
    <t>Rekapitulace celkového rozpočtu města na rok 2017 včetně RO č.13</t>
  </si>
  <si>
    <t>Otrokovice 22.11.2017</t>
  </si>
  <si>
    <t xml:space="preserve">Rozpočtové opatření č. 14/2017 - změna schváleného rozpočtu roku 2017 - Prosinec-1  (údaje v tis. Kč) </t>
  </si>
  <si>
    <t>Příloha usn. č. RMO/691/12/17</t>
  </si>
  <si>
    <t>č.14</t>
  </si>
  <si>
    <r>
      <t xml:space="preserve">Neinv.dot.MZ ČR minim.í podíl melioračních a zpevńujících dřevin za 1.pol.2017 </t>
    </r>
    <r>
      <rPr>
        <b/>
        <sz val="10"/>
        <rFont val="Arial"/>
        <family val="2"/>
        <charset val="238"/>
      </rPr>
      <t>P</t>
    </r>
  </si>
  <si>
    <r>
      <t xml:space="preserve">Výdaje na výsadbu melioračních a zpevňujících dřevin ve 1.pol.2017                       </t>
    </r>
    <r>
      <rPr>
        <b/>
        <sz val="10"/>
        <rFont val="Arial"/>
        <family val="2"/>
        <charset val="238"/>
      </rPr>
      <t>V</t>
    </r>
  </si>
  <si>
    <r>
      <t xml:space="preserve">Neinv.dot.MPSV projekt Partnerství pro duševně nemocné na Otrokovicku            </t>
    </r>
    <r>
      <rPr>
        <b/>
        <sz val="10"/>
        <rFont val="Arial CE"/>
        <charset val="238"/>
      </rPr>
      <t>P</t>
    </r>
  </si>
  <si>
    <r>
      <t xml:space="preserve">Převod zůstatku projektu Partnerství pro DN z r. 2016 snížení                               </t>
    </r>
    <r>
      <rPr>
        <b/>
        <sz val="10"/>
        <rFont val="Arial CE"/>
        <charset val="238"/>
      </rPr>
      <t>P</t>
    </r>
  </si>
  <si>
    <r>
      <t xml:space="preserve">Odvod z Invest. fondu ZŠ Mánesova na nákup konvektomatu RMO 653/11/17     </t>
    </r>
    <r>
      <rPr>
        <b/>
        <sz val="10"/>
        <rFont val="Arial"/>
        <family val="2"/>
        <charset val="238"/>
      </rPr>
      <t>P</t>
    </r>
  </si>
  <si>
    <r>
      <t xml:space="preserve">MŠ Otrokovice, aktualizace výše odvodu odpisů nemovitého majetku k 31.12.17  </t>
    </r>
    <r>
      <rPr>
        <b/>
        <sz val="10"/>
        <rFont val="Arial"/>
        <family val="2"/>
        <charset val="238"/>
      </rPr>
      <t>P</t>
    </r>
  </si>
  <si>
    <r>
      <t xml:space="preserve">ZŠ TGM- aktualizace výše odvodu odpisů nemovitého majetku k 31.12.17             </t>
    </r>
    <r>
      <rPr>
        <b/>
        <sz val="10"/>
        <rFont val="Arial"/>
        <family val="2"/>
        <charset val="238"/>
      </rPr>
      <t>P</t>
    </r>
  </si>
  <si>
    <r>
      <t xml:space="preserve">ZŠ Mánesova- aktualizace výše odvodu odpisů nemovitého majetku k 31.12.17  </t>
    </r>
    <r>
      <rPr>
        <b/>
        <sz val="10"/>
        <rFont val="Arial"/>
        <family val="2"/>
        <charset val="238"/>
      </rPr>
      <t>P</t>
    </r>
  </si>
  <si>
    <r>
      <t xml:space="preserve">OŠK-Fin.dar Dobrovolným hasičům Kvítkovice- Vánoční hvězda </t>
    </r>
    <r>
      <rPr>
        <b/>
        <sz val="10"/>
        <rFont val="Arial"/>
        <family val="2"/>
        <charset val="238"/>
      </rPr>
      <t>RMO 685/12/17</t>
    </r>
  </si>
  <si>
    <t>Záštita místostarosty, přesun dobrovolní hasiči Kvítkovice Vánoční hvězda</t>
  </si>
  <si>
    <t>OŠK- Zdravý pohyb do ZŠ-nákup dresů žáci 1.tř.zvýšení</t>
  </si>
  <si>
    <t>OŠK- Zdravý pohyb do ZŠ-příspěvky ZŠ-odměny trenérů snížení</t>
  </si>
  <si>
    <t>SOC-Partnerství pro DN- platy zaměstnanců v pracovním poměru zvýšení</t>
  </si>
  <si>
    <t xml:space="preserve">SOC-Partnerství pro DN- ostatní osobní výdaje zvýšení </t>
  </si>
  <si>
    <t xml:space="preserve">SOC-Partnerství pro DN- sociální zabezpečení zvýšení </t>
  </si>
  <si>
    <t xml:space="preserve">SOC-Partnerství pro DN- zdravotní pojištění zvýšení </t>
  </si>
  <si>
    <t xml:space="preserve">SOC-Partnerství pro DN- nákup materiálu zvýšení </t>
  </si>
  <si>
    <t xml:space="preserve">SOC-Partnerství pro DN- služby peněžních ústavů zvýšení </t>
  </si>
  <si>
    <t xml:space="preserve">SOC-Partnerství pro DN- nájemné zvýšení </t>
  </si>
  <si>
    <t xml:space="preserve">SOC-Partnerství pro DN- školení a vzdělávání zvýšení </t>
  </si>
  <si>
    <t xml:space="preserve">SOC-Partnerství pro DN- nákup ostatních služeb zvýšení </t>
  </si>
  <si>
    <t xml:space="preserve">SOC-Partnerství pro DN- cestovné zvýšení </t>
  </si>
  <si>
    <t xml:space="preserve">SOC-Partnerství pro DN- pohoštění zvýšení </t>
  </si>
  <si>
    <t xml:space="preserve">SOC-Partnerství pro DN- věcné dary zvýšení </t>
  </si>
  <si>
    <t>SOC-Partnerství pro DN- platy zaměstnanců v pracovním poměru snížení</t>
  </si>
  <si>
    <t xml:space="preserve">SOC-Partnerství pro DN- ostatní osobní výdaje snížení </t>
  </si>
  <si>
    <t xml:space="preserve">SOC-Partnerství pro DN- sociální zabezpečení snížšení </t>
  </si>
  <si>
    <t xml:space="preserve">SOC-Partnerství pro DN- zdravotní pojištění snížení </t>
  </si>
  <si>
    <t xml:space="preserve">SOC-Partnerství pro DN- nákup materiálu snížení </t>
  </si>
  <si>
    <t xml:space="preserve">SOC-Partnerství pro DN- služby peněžních ústavů snížení </t>
  </si>
  <si>
    <t xml:space="preserve">SOC-Partnerství pro DN- nájemné snížení </t>
  </si>
  <si>
    <t xml:space="preserve">SOC-Partnerství pro DN- školení a vzdělávání snížení </t>
  </si>
  <si>
    <t xml:space="preserve">SOC-Partnerství pro DN- nákup ostatních služeb snížení </t>
  </si>
  <si>
    <t xml:space="preserve">SOC-Partnerství pro DN- cestovné snížení </t>
  </si>
  <si>
    <t xml:space="preserve">SOC-Partnerství pro DN- pohoštění snížení </t>
  </si>
  <si>
    <t xml:space="preserve">SOC-Partnerství pro DN- věcné dary snížení </t>
  </si>
  <si>
    <t>EKO- Fond zaměstnavatele- MP- poukázky zdrav.péče zvýšení</t>
  </si>
  <si>
    <t>EKO- Fond zaměstnavatele-ZMO- poukázky zdrav.péče zvýšení</t>
  </si>
  <si>
    <t>EKO- Fond zaměstnavatele- Vnitřní správa- poukázky zdrav.péče zvýšení</t>
  </si>
  <si>
    <t>EKO- Fond zaměstnavatele- Pilotní projekt soc.bydl.-poukázky zdrav.péče zvýšení</t>
  </si>
  <si>
    <t>EKO- Fond zaměstnavatele- Projekt MAP školství- poukázky zdrav.péče snížení</t>
  </si>
  <si>
    <t>EKO- Fond zaměstnavatele- Sociální projekty- poukázky zdrav.péče snížení</t>
  </si>
  <si>
    <t>EKO- Fond zaměstnavatele- Knihovny- poukázky zdrav.péče snížení</t>
  </si>
  <si>
    <t>KRR-ochrana obyvatelstva- Nákup DDHM snížení, přesun dýchací přístroje</t>
  </si>
  <si>
    <t>DOP-BESIP akce města nákup ostatních služeb, snížení</t>
  </si>
  <si>
    <t>DOP-Motobesip - bezp. a propag. Akce, platby daní krajům, obcím, snížení</t>
  </si>
  <si>
    <t>DOP-BESIP akce města, transfery obyvatelstvu, zvýšení</t>
  </si>
  <si>
    <t>DOP-Do práce na kole, věcné dary- dresy, zvýšení</t>
  </si>
  <si>
    <t>DOP-Evropský týden mobility, nákup ostatních služeb, snížení</t>
  </si>
  <si>
    <t>MŠO- aktualizace výše odpisů nemovitého majetku k 31.12.2017</t>
  </si>
  <si>
    <t>MŠO- aktualizace výše odpisů movitého majetku k 31.12.2017</t>
  </si>
  <si>
    <t>ZŠ TGM- aktualizace výše odpisů nemovitého majetku k 31.12.2017</t>
  </si>
  <si>
    <t>ZŠ TGM- aktualizace výše odpisů movitého majetku k 31.12.2017</t>
  </si>
  <si>
    <t>ZŠ Mánesova- aktualizace výše odpisů nemovitého majetku k 31.12.2017</t>
  </si>
  <si>
    <t>ZŠ Mánesova- aktualizace výše odpisů movitého majetku k 31.12.2017</t>
  </si>
  <si>
    <t>ZŠ Trávníky- aktualizace výše odpisů movitého majetku k 31.12.2017</t>
  </si>
  <si>
    <t>KRR-Hasičí Kvítkovice, vodné stočné zvýšení</t>
  </si>
  <si>
    <t>KRR-Hasičí Kvítkovice, elektřina zvýšení</t>
  </si>
  <si>
    <t>KRR-Hasičí Kvítkovice, prádlo, oděvy, obuv snížení</t>
  </si>
  <si>
    <t>KRR-Hasičí Kvítkovice, cestovné snížení</t>
  </si>
  <si>
    <t>Úroky z úvěru - Vjezd do prům.areálu Toma, zvýšení</t>
  </si>
  <si>
    <t>Úroky z úvěru - Zprovoznění Velkého sálu OB, snížení</t>
  </si>
  <si>
    <t>3129</t>
  </si>
  <si>
    <t>TIC- odměny za prodej předmětů  v komisi dle smlouvy, zvýšení</t>
  </si>
  <si>
    <t>0635</t>
  </si>
  <si>
    <t>Volby PSP ČR- platy zaměstnanců zvýšení</t>
  </si>
  <si>
    <t>7270</t>
  </si>
  <si>
    <t>Volby PSP ČR- ostatní osobní výdaje snížení</t>
  </si>
  <si>
    <t>Volby PSP ČR- sociální zabezpečení zvýšení</t>
  </si>
  <si>
    <t>Volby PSP ČR- zdravotní pojištění zvýšení</t>
  </si>
  <si>
    <t>Volby PSP ČR- nákup materiálu zvýšení</t>
  </si>
  <si>
    <t>Volby PSP ČR- služby telekomunikací a radiokomunikací snížení</t>
  </si>
  <si>
    <t>Volby PSP ČR- nájemné snížení</t>
  </si>
  <si>
    <t>Volby PSP ČR- občerstvení členů komisí dle vyhlášky s UZ</t>
  </si>
  <si>
    <t>Volby PSP ČR- platy zaměstnanců zvýšení bez UZ</t>
  </si>
  <si>
    <t>Volby PSP ČR- nákup ostatních služeb zvýšení bez UZ</t>
  </si>
  <si>
    <t>Volby PSP ČR- občerstvení komisí -město- bez UZ zvýšení zvýšení</t>
  </si>
  <si>
    <t>KTAJ-Veřejně prospěšné práce- MěÚ- nákup ostat.služeb, stravenky zvýšení</t>
  </si>
  <si>
    <t>KTAJ-Nová šance ve Zl.kraji- MěÚ- nákup ostat.služeb, stravenky, zvýšení</t>
  </si>
  <si>
    <t>0412</t>
  </si>
  <si>
    <t>KTAJ-Veřejně prospěšné práce-Měst.knihovna-nákup ostat.služeb, stravenky snížení</t>
  </si>
  <si>
    <t>Nákup konvektomatu pro ZŠ Mánesova usn. RMO 653/11/17</t>
  </si>
  <si>
    <t xml:space="preserve">Vratka poskytnutého přísp.ZŠ Mánesova na nákup konvektomatu RMO 537/10/17 </t>
  </si>
  <si>
    <t>ORM-Zateplení domu Hlavní ulice čp.1161 (DPS) zvýšení</t>
  </si>
  <si>
    <t>ORM-Zateplení budovy Otrokovické Besedy snížení</t>
  </si>
  <si>
    <t>7252</t>
  </si>
  <si>
    <t>KRR-Hasiči Kvítkovice, nákup 2 ks dýchacích přístrojů (doporučení BR ORP)</t>
  </si>
  <si>
    <t>Rekapitulace Rozpočtového opatření č.14</t>
  </si>
  <si>
    <t>Rekapitulace celkového rozpočtu města na rok 2017 včetně RO č.14</t>
  </si>
  <si>
    <t>Otrokovice 6.12.2017</t>
  </si>
  <si>
    <t xml:space="preserve">Rozpočtové opatření č.15/2017 - změna schváleného rozpočtu roku 2017 - Prosinec-2  (údaje v tis. Kč) </t>
  </si>
  <si>
    <t>Příloha usn. č. RMO/734/12/17</t>
  </si>
  <si>
    <t>č.15</t>
  </si>
  <si>
    <r>
      <t xml:space="preserve">Odvod odpisů majetku Senioru Otrokovice- Domov pro seniory budova B             </t>
    </r>
    <r>
      <rPr>
        <b/>
        <sz val="10"/>
        <rFont val="Arial"/>
        <family val="2"/>
        <charset val="238"/>
      </rPr>
      <t>P</t>
    </r>
  </si>
  <si>
    <r>
      <t xml:space="preserve">Odvod odpisů majetku Senioru Otrokovice- Odlehčovací služba budova B            </t>
    </r>
    <r>
      <rPr>
        <b/>
        <sz val="10"/>
        <rFont val="Arial"/>
        <family val="2"/>
        <charset val="238"/>
      </rPr>
      <t>P</t>
    </r>
  </si>
  <si>
    <r>
      <t xml:space="preserve">Odvod odpisů majetku Senioru Otrokovice- Pečovatelská služba Kvítkovice         </t>
    </r>
    <r>
      <rPr>
        <b/>
        <sz val="10"/>
        <rFont val="Arial"/>
        <family val="2"/>
        <charset val="238"/>
      </rPr>
      <t>P</t>
    </r>
  </si>
  <si>
    <r>
      <t xml:space="preserve">Odvod odpisů majetku Senioru Otrokovice- Domov pro seniory budova C            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</t>
    </r>
  </si>
  <si>
    <r>
      <t xml:space="preserve">Odvod odpisů majetku Senioru Otrokovice- Domov se zvláštním režimem            </t>
    </r>
    <r>
      <rPr>
        <b/>
        <sz val="10"/>
        <rFont val="Arial"/>
        <family val="2"/>
        <charset val="238"/>
      </rPr>
      <t>P</t>
    </r>
  </si>
  <si>
    <r>
      <t xml:space="preserve">Odvod odpisů majetku Senioru Otrokovice- Odlehčovací služba budova C            </t>
    </r>
    <r>
      <rPr>
        <b/>
        <sz val="10"/>
        <rFont val="Arial"/>
        <family val="2"/>
        <charset val="238"/>
      </rPr>
      <t>P</t>
    </r>
  </si>
  <si>
    <r>
      <t xml:space="preserve">Odvod odpisů majetku Senioru Otrokovice-Denní stacionář budova C                   </t>
    </r>
    <r>
      <rPr>
        <b/>
        <sz val="10"/>
        <rFont val="Arial"/>
        <family val="2"/>
        <charset val="238"/>
      </rPr>
      <t>P</t>
    </r>
  </si>
  <si>
    <r>
      <t xml:space="preserve">Dotace z rozpočtu ZK pro Senior Otrokovice- Domov seniorů C                             </t>
    </r>
    <r>
      <rPr>
        <b/>
        <sz val="10"/>
        <rFont val="Arial"/>
        <family val="2"/>
        <charset val="238"/>
      </rPr>
      <t>P</t>
    </r>
  </si>
  <si>
    <r>
      <t xml:space="preserve">Příspěvek Senioru Otrokovice- Domov pro seniory C                                             </t>
    </r>
    <r>
      <rPr>
        <b/>
        <sz val="10"/>
        <rFont val="Arial CE"/>
        <charset val="238"/>
      </rPr>
      <t>V</t>
    </r>
  </si>
  <si>
    <r>
      <t xml:space="preserve">Dot.MŽP-EU na zateplení SH Baťov, snížení-přesun r.2018                                  </t>
    </r>
    <r>
      <rPr>
        <b/>
        <sz val="10"/>
        <rFont val="Arial"/>
        <family val="2"/>
        <charset val="238"/>
      </rPr>
      <t>P</t>
    </r>
  </si>
  <si>
    <r>
      <t xml:space="preserve">Revitalizace SH Baťov, cizí prostředky snížení (dot.MŽP zateplení)                      </t>
    </r>
    <r>
      <rPr>
        <b/>
        <sz val="10"/>
        <rFont val="Arial"/>
        <family val="2"/>
        <charset val="238"/>
      </rPr>
      <t>V</t>
    </r>
  </si>
  <si>
    <r>
      <t xml:space="preserve">Nein.dot.MPSV na KPSS na Otrokovicku                                                           </t>
    </r>
    <r>
      <rPr>
        <b/>
        <sz val="10"/>
        <rFont val="Arial"/>
        <family val="2"/>
        <charset val="238"/>
      </rPr>
      <t>P</t>
    </r>
  </si>
  <si>
    <t>0440</t>
  </si>
  <si>
    <r>
      <t xml:space="preserve">Nein.dot.MPSV na KPSS na Otrokovicku               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</si>
  <si>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Výdaje na KPSS na Otrokovicku- platy zaměstnanců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</si>
  <si>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KPSS na Otrokovicku- platy zaměstnanců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</si>
  <si>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KPSS na Otrokovicku- sociální zabezpečení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</si>
  <si>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Výdaje na KPSS na Otrokovicku- zdravotní pojištění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</si>
  <si>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MŠ Zahradní- očekávané přijaté pojistné náhrady- DDHM                                   </t>
    </r>
    <r>
      <rPr>
        <b/>
        <sz val="10"/>
        <rFont val="Arial CE"/>
        <charset val="238"/>
      </rPr>
      <t>P</t>
    </r>
  </si>
  <si>
    <r>
      <t xml:space="preserve">MŠ Zahradní- očekávané přijaté pojistné náhrady- opravy a udržování                  </t>
    </r>
    <r>
      <rPr>
        <b/>
        <sz val="10"/>
        <rFont val="Arial CE"/>
        <charset val="238"/>
      </rPr>
      <t>P</t>
    </r>
  </si>
  <si>
    <r>
      <t xml:space="preserve">DDM Sluníčko- očekávané přijaté pojistné náhrady- opravy a udržování                </t>
    </r>
    <r>
      <rPr>
        <b/>
        <sz val="10"/>
        <rFont val="Arial CE"/>
        <charset val="238"/>
      </rPr>
      <t>P</t>
    </r>
  </si>
  <si>
    <r>
      <t xml:space="preserve">Dot. MPSV na výkon sociální práce, zvýšení                                                    </t>
    </r>
    <r>
      <rPr>
        <b/>
        <sz val="10"/>
        <rFont val="Arial"/>
        <family val="2"/>
        <charset val="238"/>
      </rPr>
      <t>P</t>
    </r>
  </si>
  <si>
    <t>4116</t>
  </si>
  <si>
    <r>
      <t xml:space="preserve">Výdaje na výkon sociální práce-platy zaměstnanců                                           </t>
    </r>
    <r>
      <rPr>
        <b/>
        <sz val="10"/>
        <rFont val="Arial"/>
        <family val="2"/>
        <charset val="238"/>
      </rPr>
      <t>V</t>
    </r>
  </si>
  <si>
    <t>5011</t>
  </si>
  <si>
    <r>
      <t xml:space="preserve">Dot.z rozpočtu ZK pro ZŠ Mánesova-Jsme na jedné lodi-prevence rizik.chování    </t>
    </r>
    <r>
      <rPr>
        <b/>
        <sz val="10"/>
        <rFont val="Arial"/>
        <family val="2"/>
        <charset val="238"/>
      </rPr>
      <t>P</t>
    </r>
  </si>
  <si>
    <t>Příspěvek ZŠ Mánesova-projekt Jsme na jedné lodi-prevence rizik.chování          V</t>
  </si>
  <si>
    <t>Výdaje provozní (běžné)</t>
  </si>
  <si>
    <t>Výdaje investiční)</t>
  </si>
  <si>
    <t>Příspěvek Senioru přerozdělení- Domov pro seniory budova B snížení</t>
  </si>
  <si>
    <t>Příspěvek Senioru přerozdělení- Odlehčovací služba budova B, zvýšení</t>
  </si>
  <si>
    <t>Příspěvek Senioru přerozdělení- Pečovatelská služba Kvítkovice, snížení</t>
  </si>
  <si>
    <t>Příspěvek Senioru přerozdělení- Domov pro seniory budova C zvýšení</t>
  </si>
  <si>
    <t>Příspěvek Senioru přerozdělení- Domov se zvláštním režimem, snížení</t>
  </si>
  <si>
    <t>Příspěvek Senioru přerozdělení- Odlehčovací služba budova B zvýšení</t>
  </si>
  <si>
    <t>Příspěvek Senioru přerozdělení- Denní stacionář budova C snížení</t>
  </si>
  <si>
    <t>KTAJ-VS-Platy zaměstnanců v pracovním poměru</t>
  </si>
  <si>
    <t>MP-Platy zaměstnanců v pracovním poměru</t>
  </si>
  <si>
    <t>KTAJ- MěÚ účastnické poplatky na konference zvýšení</t>
  </si>
  <si>
    <t>KTAJ- ZMO účastnické poplatky na konference snížení</t>
  </si>
  <si>
    <t>KTAJ-Měst.knihovna Baťov- platy zaměstnanců v pracovním poměru zvýšení</t>
  </si>
  <si>
    <t>KTAJ-Měst.knihovna Baťov- sociální zabezpečení zvýšení</t>
  </si>
  <si>
    <t>KTAJ-Měst.knihovna Baťov- zdravotní pojištění zvýšení</t>
  </si>
  <si>
    <t>KTAJ- Měst. Knihovna MěÚ- platy zaměstnanců v pracovním poměru snížení</t>
  </si>
  <si>
    <t>KTAJ- Měst. Knihovna MěÚ- sociální zabezpečení snížení</t>
  </si>
  <si>
    <t>KTAJ- Měst. Knihovna MěÚ- zdravotní pojištění snížení</t>
  </si>
  <si>
    <t>KTAJ- MěÚ- Náhrady mezd v době nemoci zvýšení</t>
  </si>
  <si>
    <t>KTAJ- MěÚ - Ostatní osobní výdaje snížení</t>
  </si>
  <si>
    <t>MP-Nákup DDHM zvýšení- nákup křesla na služebnu</t>
  </si>
  <si>
    <t>MP- nákup prádla, oděvů a obuvi, snížení, přesun</t>
  </si>
  <si>
    <t>5134</t>
  </si>
  <si>
    <t>MP- telekomunikace a radiokomunikace zvýšení</t>
  </si>
  <si>
    <t>MP- školení a vzdělávání, snížení</t>
  </si>
  <si>
    <t>5167</t>
  </si>
  <si>
    <t>Obřady a občan.záležitosti-ostatní osobní výdaje snížení</t>
  </si>
  <si>
    <t>0602</t>
  </si>
  <si>
    <t>Obřady a občan.záležitosti-sociální pojištění snížení</t>
  </si>
  <si>
    <t>Obřady a občan.záležitosti-věcné dary obyvatelstvu- jubilanti snížení</t>
  </si>
  <si>
    <t>Obřady a občan.záležitosti-dary obyvatelstvu -vítání občánků snížení</t>
  </si>
  <si>
    <t>Aktualizace výše placených úroků k 31.12.- revolvingový úvěr</t>
  </si>
  <si>
    <t>Aktualizace výše placených úroků k 31.12.- Senior "A" zateplení objektu</t>
  </si>
  <si>
    <t>0903</t>
  </si>
  <si>
    <t>Aktualizace výše placených úroků k 31.12.- Vjezd areál Toma</t>
  </si>
  <si>
    <t>2205</t>
  </si>
  <si>
    <t>Aktualizace výše placených úroků k 31.12.- OB-zprovoznění velkého sálu</t>
  </si>
  <si>
    <t>Aktualizace výše placených úroků k 31.12.- SAB- sport. areál Baťov</t>
  </si>
  <si>
    <t>9208</t>
  </si>
  <si>
    <t>Zrušení nespecifikované rezervy pro MŠ</t>
  </si>
  <si>
    <t>Zrušení nespecifikované rezervy pro ZŠ</t>
  </si>
  <si>
    <t>Zrušení rezervy pro kalamitní situace (TSO)</t>
  </si>
  <si>
    <t>Zrušení rezervy pro mimořádné udalosti KRR</t>
  </si>
  <si>
    <t>DOP-Do práce na kole (věcné dary)- dresy snížení</t>
  </si>
  <si>
    <t>DOP-Evropský týden mobility (nákup ostatních služeb)</t>
  </si>
  <si>
    <t>DOP-Besip- nákup ostatních služeb (dopravní studie, protokol intenzity dopravy)</t>
  </si>
  <si>
    <t>PROV-ZMO- přerozdělení dle výhledu k 31.12.- ostatní platy snížení</t>
  </si>
  <si>
    <t>PROV-ZMO- přerozdělení dle výhledu k 31.12.- ost.povin.pojistné snížení</t>
  </si>
  <si>
    <t>PROV-ZMO- přerozdělení dle výhledu k 31.12.- ostatní služby zvýšení</t>
  </si>
  <si>
    <t>PROV-ZMO- přerozdělení dle výhledu k 31.12.- programové vybavení snížení</t>
  </si>
  <si>
    <t>PROV-ZMO- přerozdělení dle výhledu k 31.12.- pohoštění zvýšení</t>
  </si>
  <si>
    <t>PROV-ZMO- přerozdělení dle výhledu k 31.12.- ostatní nákupy snížení</t>
  </si>
  <si>
    <t>PROV-ZMO- přerozdělení dle výhledu k 31.12.- věcné dary zvýšení</t>
  </si>
  <si>
    <t>PROV-ZMO- přerozdělení dle výhledu k 31.12.- transfery obyvatelstvu snížení</t>
  </si>
  <si>
    <t>PROV-VS- přerozdělení dle výhledu k 31.12.-ochranné pomůcky snížení</t>
  </si>
  <si>
    <t>PROV-VS- přerozdělení dle výhledu k 31.12.-prádlo, oděv, obuv zvýšení</t>
  </si>
  <si>
    <t>PROV-VS- přerozdělení dle výhledu k 31.12.-nákup DDHM zvýšení</t>
  </si>
  <si>
    <t>PROV-VS- přerozdělení dle výhledu k 31.12.-nákup materiálu zvýšení</t>
  </si>
  <si>
    <t>PROV-VS- přerozdělení dle výhledu k 31.12.-vodné, stočné zvýšení</t>
  </si>
  <si>
    <t>PROV-VS- přerozdělení dle výhledu k 31.12.-teplo zvýšení</t>
  </si>
  <si>
    <t>PROV-VS- přerozdělení dle výhledu k 31.12.-elektřina snížení</t>
  </si>
  <si>
    <t>PROV-VS- přerozdělení dle výhledu k 31.12.-telekomun. a radiokom. snížení</t>
  </si>
  <si>
    <t>PROV-VS- přerozdělení dle výhledu k 31.12.-služby peněž.ústavů zvýšení</t>
  </si>
  <si>
    <t>PROV-VS- přerozdělení dle výhledu k 31.12.-nájemné zvýšení</t>
  </si>
  <si>
    <t>PROV-VS- přerozdělení dle výhledu k 31.12.-ostatní služby snížení</t>
  </si>
  <si>
    <t>PROV-VS- přerozdělení dle výhledu k 31.12.-opravy a údržba zvýšení</t>
  </si>
  <si>
    <t>PROV-VS- přerozdělení dle výhledu k 31.12.-programové vybavení zvýšení</t>
  </si>
  <si>
    <t>PROV-VS- přerozdělení dle výhledu k 31.12.-pohoštění zvýšení</t>
  </si>
  <si>
    <t>PROV-VS- přerozdělení dle výhledu k 31.12.-ostatní nákupy snížení</t>
  </si>
  <si>
    <t>PROV-VS- přerozdělení dle výhledu k 31.12.-věcné dary zvýšení</t>
  </si>
  <si>
    <t>PROV-VS- přerozdělení dle výhledu k 31.12.-nákup kolků snížení</t>
  </si>
  <si>
    <t>PROV-VS- přerozdělení dle výhledu k 31.12.-budovy a stavby snížení</t>
  </si>
  <si>
    <t>Snte-správa bytů-úspora ve spotřebě materiálu</t>
  </si>
  <si>
    <t>Snte-správa bytů-úspora ve spotřebě elektřiny</t>
  </si>
  <si>
    <t>Snte-správa bytů-opravy a údržba bytů navýšení</t>
  </si>
  <si>
    <t>Snte- ROŠ- vodné a stočné zvýšení</t>
  </si>
  <si>
    <t>Snte- ROŠ- ostatní služby zvýšení</t>
  </si>
  <si>
    <t>Snte- ROŠ- nutné opravy po skončení sezóny zvýšení</t>
  </si>
  <si>
    <t>Snte-SH- úspora v odběru plynu (rekonstrukce)</t>
  </si>
  <si>
    <t>Snte-SH- úspora v odběru elektřiny (rekonstrukce)</t>
  </si>
  <si>
    <t>Snte- Koupaliště- zvýšené výdaje na ohřev vody</t>
  </si>
  <si>
    <t>Snte- Koupaliště- zvýšené výdaje na ostatní služby</t>
  </si>
  <si>
    <t>Snte- nebyty- úspora ve spotřebě materiálu</t>
  </si>
  <si>
    <t>Snte- nebyty- úspora na vodném a stočném</t>
  </si>
  <si>
    <t>Snte- sportoviště Trávníky- ostatní služby zvýšení</t>
  </si>
  <si>
    <t>Snte- Veř.sprcha a WC- úspora v odběru elektřiny</t>
  </si>
  <si>
    <t>0830</t>
  </si>
  <si>
    <t>Snte- Veř.sprcha a WC- úspora na vodném a stočném</t>
  </si>
  <si>
    <t>ORM- geodetické služby a inženýrská činnost zvýšení</t>
  </si>
  <si>
    <t>ORM- opravy zjištění z protipovodňových prohlídek, snížení</t>
  </si>
  <si>
    <t>6250</t>
  </si>
  <si>
    <t>ORM- významné nespecifikované opravy chodníků snížení</t>
  </si>
  <si>
    <t>6263</t>
  </si>
  <si>
    <t>SOC- dotace na sociální služby, nečerpáno,  snížení</t>
  </si>
  <si>
    <t>ORM- protipovodňová opatření, dodávka tabulek</t>
  </si>
  <si>
    <t>ORM- protipovodňová opatření, odstranění závad zjištěných při prověrkách</t>
  </si>
  <si>
    <r>
      <t xml:space="preserve">Fin.dar pro Fotoklub při OB- spolupráce s polskými Fotokluby </t>
    </r>
    <r>
      <rPr>
        <b/>
        <sz val="10"/>
        <rFont val="Arial CE"/>
        <charset val="238"/>
      </rPr>
      <t>RMO 731/12/17</t>
    </r>
  </si>
  <si>
    <t>Záštita místostarosty, přesun na Fotoklub OB</t>
  </si>
  <si>
    <r>
      <t xml:space="preserve">Fin. Dar pro FC Viktoria Otrokovice na zajištění činnosti   </t>
    </r>
    <r>
      <rPr>
        <b/>
        <sz val="10"/>
        <rFont val="Arial CE"/>
        <charset val="238"/>
      </rPr>
      <t>RMO 735/12/17</t>
    </r>
  </si>
  <si>
    <t>Záštita starosty, přesun na FC  Viktoria na činnost</t>
  </si>
  <si>
    <t>Fin.dar pro Rodinné centrum Kroměříž  ZMO 284/12/17</t>
  </si>
  <si>
    <t>Prostředky RMO na humanitu, snížení</t>
  </si>
  <si>
    <t>Fin.dar ZO ČZS Radovánky na nákup kontejneru ZMO 285/12/17</t>
  </si>
  <si>
    <t>Záštita starosty, přesun na kontejner Radovánky</t>
  </si>
  <si>
    <t>OŽP-nákup ochranných rukavic na odchyt psů pro MP</t>
  </si>
  <si>
    <t>OŽP-nákup materiálu snížení</t>
  </si>
  <si>
    <t>OŠK- oprava památek (sochy, kaple přípravné práce)- změna položky.</t>
  </si>
  <si>
    <t>OŠK-Gymnazium Otrokovice- vratka části dotace na 60.výročí Divadla a 50.výr.PS</t>
  </si>
  <si>
    <t>OŠK-dotace do kultury a školství zvýšení</t>
  </si>
  <si>
    <t>MP- náhrady mezd v době nemoci zvýšení</t>
  </si>
  <si>
    <t>MP- sociální zabezpečení snížení</t>
  </si>
  <si>
    <t>Volba prezidenta ČR- nákup materiálu zvýšení</t>
  </si>
  <si>
    <t>8200</t>
  </si>
  <si>
    <t>Volba prezidenta ČR- pohoštění členů komisí zvýšení</t>
  </si>
  <si>
    <t>Volba prezidenta ČR- nákup ostatních služeb snížení</t>
  </si>
  <si>
    <t>KRR-Hasiči Otrokovice- nákup pracovních oděvů zvýšení</t>
  </si>
  <si>
    <t>KRR-Hasiči Otrokovice- nákup DDHM snížení</t>
  </si>
  <si>
    <t>PROV- MěÚ VS- nákup ostatních služeb snížení, přesun kopírka</t>
  </si>
  <si>
    <t>KTAJ-Veřejně prospěšné práce- MěÚ- náhrady mezd v době nemoci zvýšení</t>
  </si>
  <si>
    <t>KTAJ-Veřejně prospěšné práce-MěÚ- platy zaměstnanců v prac.poměru snížení</t>
  </si>
  <si>
    <t>ORM- Významné opravy chodníků nespecifikované, snížení</t>
  </si>
  <si>
    <t>Služby peněžních ústavů- bankovní poplatky, za rezervaci zdrojů navýšení</t>
  </si>
  <si>
    <t xml:space="preserve">MŠ Zahradní- výdaje na odstranění pojištěné škody- DDHM </t>
  </si>
  <si>
    <t>MŠ Zahradní- výdaje na odstranění pojištěné škody- opravy a udržování</t>
  </si>
  <si>
    <t>DDM Sluníčko- výdaje na odstranění pojištěné škody- opravy a udržování</t>
  </si>
  <si>
    <t>SOC-SPOD-služby telekomunikací a radiokomunikací</t>
  </si>
  <si>
    <t>SOC-SPOD-věcné dary</t>
  </si>
  <si>
    <t>OB-dobropis za nezajištění roznášky ON v 1.pol.2017</t>
  </si>
  <si>
    <t>Občanské záležitosti- vítání občánků, vklad do života, zvýšení</t>
  </si>
  <si>
    <t>Občanské záležitosti- věcné dary při jubileích snížení</t>
  </si>
  <si>
    <t>Platby daní a poplatků st.rozpočtu- Odvod DPH</t>
  </si>
  <si>
    <t>0678</t>
  </si>
  <si>
    <t xml:space="preserve">EKO- Fond zaměstnavatele- nákup ostatních služeb zvýšení </t>
  </si>
  <si>
    <t>EKO- Fond zaměstnavatele- Poskytnuté náhrady- stravenky snížení</t>
  </si>
  <si>
    <t>44.</t>
  </si>
  <si>
    <t>Kašna a pítka nám.3. května, vodné stočné zvýšení</t>
  </si>
  <si>
    <t>0814</t>
  </si>
  <si>
    <t>ORM - Revitalizace měst. sportovní haly, zvýšení na vnitřní vybavení(vlastní)</t>
  </si>
  <si>
    <t>ORM - Revitalizace měst. sportovní haly náhrada výpadku cizích vlastními prostř.</t>
  </si>
  <si>
    <t>MP- MKDS- zvýšení počtu kamer a modernizace systému- přesun r.2018</t>
  </si>
  <si>
    <t>Příspěvek do Invest.Fondu Senioru Otrokovice na nákup konvektomatů</t>
  </si>
  <si>
    <t>PROV-MěÚ VS- nákup centrální kopírky</t>
  </si>
  <si>
    <t>OŠK-restaurování místních památek, přesun na opravy</t>
  </si>
  <si>
    <t>ORM-Zastávky MHD-bezbariérová úprava, zvýšení</t>
  </si>
  <si>
    <t>7209</t>
  </si>
  <si>
    <t>ORM-DDM Sluníčko zateplení, snížení</t>
  </si>
  <si>
    <t>ORM-Rekonstrukce obřadní síně, zvýšení</t>
  </si>
  <si>
    <t>7207</t>
  </si>
  <si>
    <t xml:space="preserve">ORM-MěÚ úprava kanceláří ve 4. NP </t>
  </si>
  <si>
    <t>7265</t>
  </si>
  <si>
    <t>ORM-zateplení BD Hlavní čp.1161</t>
  </si>
  <si>
    <t>6219</t>
  </si>
  <si>
    <t>ORM- zateplení OB</t>
  </si>
  <si>
    <t>Metropolitní síť Otrokovice, chránička Střed, zvýšení</t>
  </si>
  <si>
    <t>Rekapitulace Rozpočtového opatření č.15</t>
  </si>
  <si>
    <t>Rekapitulace celkového rozpočtu města na rok 2017 včetně RO č.15</t>
  </si>
  <si>
    <t>Otrokovice 20.12.2017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</si>
</sst>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8" fillId="18" borderId="6" applyNumberFormat="0" applyFont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/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49"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Fill="1"/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3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49" fontId="29" fillId="25" borderId="11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16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0" fontId="27" fillId="25" borderId="14" xfId="0" applyFont="1" applyFill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0" fontId="27" fillId="25" borderId="11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25" borderId="11" xfId="0" applyNumberFormat="1" applyFont="1" applyFill="1" applyBorder="1"/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0" xfId="0" applyFont="1"/>
    <xf numFmtId="0" fontId="0" fillId="0" borderId="0" xfId="0"/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49" fontId="29" fillId="25" borderId="11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16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0" fontId="27" fillId="25" borderId="11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25" borderId="11" xfId="0" applyNumberFormat="1" applyFont="1" applyFill="1" applyBorder="1"/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right"/>
    </xf>
    <xf numFmtId="2" fontId="29" fillId="0" borderId="1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" fontId="27" fillId="0" borderId="12" xfId="0" applyNumberFormat="1" applyFont="1" applyFill="1" applyBorder="1"/>
    <xf numFmtId="0" fontId="32" fillId="0" borderId="11" xfId="0" applyFont="1" applyBorder="1" applyAlignment="1">
      <alignment horizontal="left"/>
    </xf>
    <xf numFmtId="0" fontId="29" fillId="0" borderId="11" xfId="0" applyFont="1" applyBorder="1"/>
    <xf numFmtId="0" fontId="29" fillId="0" borderId="11" xfId="0" applyFont="1" applyBorder="1" applyAlignment="1">
      <alignment horizontal="center"/>
    </xf>
    <xf numFmtId="2" fontId="29" fillId="0" borderId="23" xfId="0" applyNumberFormat="1" applyFont="1" applyBorder="1" applyAlignment="1">
      <alignment horizontal="right"/>
    </xf>
    <xf numFmtId="4" fontId="27" fillId="25" borderId="24" xfId="0" applyNumberFormat="1" applyFont="1" applyFill="1" applyBorder="1" applyAlignment="1">
      <alignment horizontal="right"/>
    </xf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49" fontId="29" fillId="25" borderId="11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16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0" fontId="27" fillId="25" borderId="14" xfId="0" applyFont="1" applyFill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0" fontId="27" fillId="25" borderId="11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25" borderId="11" xfId="0" applyNumberFormat="1" applyFont="1" applyFill="1" applyBorder="1"/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" fontId="27" fillId="0" borderId="12" xfId="0" applyNumberFormat="1" applyFont="1" applyFill="1" applyBorder="1"/>
    <xf numFmtId="0" fontId="32" fillId="0" borderId="11" xfId="0" applyFont="1" applyBorder="1" applyAlignment="1">
      <alignment horizontal="left"/>
    </xf>
    <xf numFmtId="0" fontId="29" fillId="0" borderId="11" xfId="0" applyFont="1" applyBorder="1"/>
    <xf numFmtId="0" fontId="29" fillId="0" borderId="11" xfId="0" applyFont="1" applyBorder="1" applyAlignment="1">
      <alignment horizontal="center"/>
    </xf>
    <xf numFmtId="2" fontId="29" fillId="0" borderId="23" xfId="0" applyNumberFormat="1" applyFont="1" applyBorder="1" applyAlignment="1">
      <alignment horizontal="right"/>
    </xf>
    <xf numFmtId="0" fontId="27" fillId="27" borderId="14" xfId="0" applyFont="1" applyFill="1" applyBorder="1" applyAlignment="1">
      <alignment horizontal="center"/>
    </xf>
    <xf numFmtId="0" fontId="27" fillId="27" borderId="16" xfId="0" applyFont="1" applyFill="1" applyBorder="1" applyAlignment="1">
      <alignment horizontal="left"/>
    </xf>
    <xf numFmtId="0" fontId="29" fillId="27" borderId="11" xfId="0" applyFont="1" applyFill="1" applyBorder="1" applyAlignment="1">
      <alignment horizontal="center"/>
    </xf>
    <xf numFmtId="0" fontId="27" fillId="27" borderId="11" xfId="0" applyFont="1" applyFill="1" applyBorder="1" applyAlignment="1">
      <alignment horizontal="center"/>
    </xf>
    <xf numFmtId="0" fontId="27" fillId="27" borderId="11" xfId="0" applyFont="1" applyFill="1" applyBorder="1" applyAlignment="1">
      <alignment horizontal="right"/>
    </xf>
    <xf numFmtId="49" fontId="27" fillId="27" borderId="11" xfId="0" applyNumberFormat="1" applyFont="1" applyFill="1" applyBorder="1" applyAlignment="1">
      <alignment horizontal="center"/>
    </xf>
    <xf numFmtId="4" fontId="27" fillId="27" borderId="11" xfId="0" applyNumberFormat="1" applyFont="1" applyFill="1" applyBorder="1" applyAlignment="1">
      <alignment horizontal="right"/>
    </xf>
    <xf numFmtId="4" fontId="29" fillId="27" borderId="11" xfId="0" applyNumberFormat="1" applyFont="1" applyFill="1" applyBorder="1" applyAlignment="1">
      <alignment horizontal="right"/>
    </xf>
    <xf numFmtId="2" fontId="27" fillId="27" borderId="11" xfId="0" applyNumberFormat="1" applyFont="1" applyFill="1" applyBorder="1" applyAlignment="1">
      <alignment horizontal="right"/>
    </xf>
    <xf numFmtId="0" fontId="27" fillId="27" borderId="11" xfId="0" applyFont="1" applyFill="1" applyBorder="1"/>
    <xf numFmtId="0" fontId="27" fillId="27" borderId="24" xfId="0" applyFont="1" applyFill="1" applyBorder="1" applyAlignment="1">
      <alignment horizontal="center" vertical="center"/>
    </xf>
    <xf numFmtId="4" fontId="29" fillId="27" borderId="12" xfId="0" applyNumberFormat="1" applyFont="1" applyFill="1" applyBorder="1" applyAlignment="1">
      <alignment horizontal="right"/>
    </xf>
    <xf numFmtId="49" fontId="29" fillId="27" borderId="11" xfId="0" applyNumberFormat="1" applyFont="1" applyFill="1" applyBorder="1" applyAlignment="1">
      <alignment horizontal="center"/>
    </xf>
    <xf numFmtId="2" fontId="27" fillId="27" borderId="12" xfId="0" applyNumberFormat="1" applyFont="1" applyFill="1" applyBorder="1" applyAlignment="1">
      <alignment horizontal="right"/>
    </xf>
    <xf numFmtId="4" fontId="29" fillId="27" borderId="23" xfId="0" applyNumberFormat="1" applyFont="1" applyFill="1" applyBorder="1" applyAlignment="1">
      <alignment horizontal="right"/>
    </xf>
    <xf numFmtId="0" fontId="0" fillId="27" borderId="16" xfId="0" applyFill="1" applyBorder="1" applyAlignment="1">
      <alignment horizontal="left"/>
    </xf>
    <xf numFmtId="0" fontId="0" fillId="27" borderId="11" xfId="0" applyFill="1" applyBorder="1" applyAlignment="1">
      <alignment horizontal="right"/>
    </xf>
    <xf numFmtId="49" fontId="0" fillId="27" borderId="11" xfId="0" applyNumberFormat="1" applyFill="1" applyBorder="1" applyAlignment="1">
      <alignment horizontal="center"/>
    </xf>
    <xf numFmtId="4" fontId="0" fillId="27" borderId="11" xfId="0" applyNumberFormat="1" applyFill="1" applyBorder="1" applyAlignment="1">
      <alignment horizontal="right"/>
    </xf>
    <xf numFmtId="0" fontId="0" fillId="27" borderId="13" xfId="0" applyFill="1" applyBorder="1" applyAlignment="1">
      <alignment horizontal="right"/>
    </xf>
    <xf numFmtId="4" fontId="0" fillId="27" borderId="12" xfId="0" applyNumberFormat="1" applyFill="1" applyBorder="1" applyAlignment="1">
      <alignment horizontal="right"/>
    </xf>
    <xf numFmtId="0" fontId="27" fillId="27" borderId="14" xfId="0" applyFont="1" applyFill="1" applyBorder="1" applyAlignment="1">
      <alignment horizontal="center" vertical="center"/>
    </xf>
    <xf numFmtId="0" fontId="32" fillId="27" borderId="16" xfId="0" applyFont="1" applyFill="1" applyBorder="1" applyAlignment="1">
      <alignment horizontal="left"/>
    </xf>
    <xf numFmtId="4" fontId="0" fillId="27" borderId="12" xfId="0" applyNumberFormat="1" applyFont="1" applyFill="1" applyBorder="1" applyAlignment="1">
      <alignment horizontal="right"/>
    </xf>
    <xf numFmtId="4" fontId="9" fillId="27" borderId="11" xfId="0" applyNumberFormat="1" applyFont="1" applyFill="1" applyBorder="1" applyAlignment="1">
      <alignment horizontal="right"/>
    </xf>
    <xf numFmtId="2" fontId="29" fillId="27" borderId="11" xfId="0" applyNumberFormat="1" applyFont="1" applyFill="1" applyBorder="1" applyAlignment="1">
      <alignment horizontal="right"/>
    </xf>
    <xf numFmtId="0" fontId="29" fillId="27" borderId="15" xfId="0" applyFont="1" applyFill="1" applyBorder="1" applyAlignment="1">
      <alignment horizontal="left"/>
    </xf>
    <xf numFmtId="0" fontId="29" fillId="27" borderId="24" xfId="0" applyFont="1" applyFill="1" applyBorder="1" applyAlignment="1">
      <alignment horizontal="left"/>
    </xf>
    <xf numFmtId="0" fontId="27" fillId="27" borderId="24" xfId="0" applyFont="1" applyFill="1" applyBorder="1" applyAlignment="1">
      <alignment horizontal="center"/>
    </xf>
    <xf numFmtId="2" fontId="27" fillId="27" borderId="15" xfId="0" applyNumberFormat="1" applyFont="1" applyFill="1" applyBorder="1" applyAlignment="1">
      <alignment horizontal="right"/>
    </xf>
    <xf numFmtId="0" fontId="29" fillId="27" borderId="21" xfId="0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32" fillId="27" borderId="11" xfId="0" applyFont="1" applyFill="1" applyBorder="1" applyAlignment="1">
      <alignment horizontal="left"/>
    </xf>
    <xf numFmtId="0" fontId="29" fillId="25" borderId="24" xfId="0" applyFont="1" applyFill="1" applyBorder="1" applyAlignment="1">
      <alignment horizontal="left"/>
    </xf>
    <xf numFmtId="0" fontId="32" fillId="25" borderId="11" xfId="0" applyFont="1" applyFill="1" applyBorder="1" applyAlignment="1">
      <alignment horizontal="left"/>
    </xf>
    <xf numFmtId="49" fontId="29" fillId="25" borderId="11" xfId="0" applyNumberFormat="1" applyFont="1" applyFill="1" applyBorder="1" applyAlignment="1">
      <alignment horizontal="center"/>
    </xf>
    <xf numFmtId="49" fontId="0" fillId="25" borderId="11" xfId="0" applyNumberFormat="1" applyFill="1" applyBorder="1" applyAlignment="1">
      <alignment horizontal="center"/>
    </xf>
    <xf numFmtId="4" fontId="29" fillId="25" borderId="23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/>
    <xf numFmtId="2" fontId="27" fillId="0" borderId="11" xfId="0" applyNumberFormat="1" applyFont="1" applyBorder="1"/>
    <xf numFmtId="2" fontId="29" fillId="0" borderId="11" xfId="0" applyNumberFormat="1" applyFont="1" applyBorder="1"/>
    <xf numFmtId="49" fontId="0" fillId="0" borderId="15" xfId="0" applyNumberForma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" fontId="3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33" fillId="0" borderId="11" xfId="0" applyNumberFormat="1" applyFont="1" applyBorder="1" applyAlignment="1">
      <alignment horizontal="right"/>
    </xf>
    <xf numFmtId="2" fontId="29" fillId="27" borderId="23" xfId="0" applyNumberFormat="1" applyFont="1" applyFill="1" applyBorder="1" applyAlignment="1">
      <alignment horizontal="right"/>
    </xf>
    <xf numFmtId="0" fontId="27" fillId="27" borderId="15" xfId="0" applyFont="1" applyFill="1" applyBorder="1" applyAlignment="1">
      <alignment horizontal="center"/>
    </xf>
    <xf numFmtId="0" fontId="27" fillId="27" borderId="16" xfId="0" applyFont="1" applyFill="1" applyBorder="1"/>
    <xf numFmtId="0" fontId="27" fillId="27" borderId="11" xfId="0" applyFont="1" applyFill="1" applyBorder="1" applyAlignment="1"/>
    <xf numFmtId="0" fontId="27" fillId="25" borderId="16" xfId="0" applyFont="1" applyFill="1" applyBorder="1" applyAlignment="1">
      <alignment horizontal="left"/>
    </xf>
    <xf numFmtId="2" fontId="27" fillId="25" borderId="11" xfId="0" applyNumberFormat="1" applyFont="1" applyFill="1" applyBorder="1" applyAlignment="1">
      <alignment horizontal="right"/>
    </xf>
    <xf numFmtId="0" fontId="27" fillId="28" borderId="24" xfId="0" applyFont="1" applyFill="1" applyBorder="1" applyAlignment="1">
      <alignment horizontal="center" vertical="center"/>
    </xf>
    <xf numFmtId="0" fontId="27" fillId="28" borderId="16" xfId="0" applyFont="1" applyFill="1" applyBorder="1" applyAlignment="1">
      <alignment horizontal="left"/>
    </xf>
    <xf numFmtId="0" fontId="29" fillId="28" borderId="11" xfId="0" applyFont="1" applyFill="1" applyBorder="1" applyAlignment="1">
      <alignment horizontal="center"/>
    </xf>
    <xf numFmtId="49" fontId="27" fillId="28" borderId="11" xfId="0" applyNumberFormat="1" applyFont="1" applyFill="1" applyBorder="1" applyAlignment="1">
      <alignment horizontal="center"/>
    </xf>
    <xf numFmtId="0" fontId="27" fillId="28" borderId="11" xfId="0" applyFont="1" applyFill="1" applyBorder="1" applyAlignment="1">
      <alignment horizontal="right"/>
    </xf>
    <xf numFmtId="4" fontId="27" fillId="28" borderId="11" xfId="0" applyNumberFormat="1" applyFont="1" applyFill="1" applyBorder="1" applyAlignment="1">
      <alignment horizontal="right"/>
    </xf>
    <xf numFmtId="4" fontId="29" fillId="28" borderId="11" xfId="0" applyNumberFormat="1" applyFont="1" applyFill="1" applyBorder="1" applyAlignment="1">
      <alignment horizontal="right"/>
    </xf>
    <xf numFmtId="2" fontId="27" fillId="28" borderId="11" xfId="0" applyNumberFormat="1" applyFont="1" applyFill="1" applyBorder="1" applyAlignment="1">
      <alignment horizontal="right"/>
    </xf>
    <xf numFmtId="0" fontId="27" fillId="25" borderId="24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/>
    </xf>
    <xf numFmtId="0" fontId="32" fillId="28" borderId="11" xfId="0" applyFont="1" applyFill="1" applyBorder="1" applyAlignment="1">
      <alignment horizontal="left"/>
    </xf>
    <xf numFmtId="49" fontId="29" fillId="28" borderId="11" xfId="0" applyNumberFormat="1" applyFont="1" applyFill="1" applyBorder="1" applyAlignment="1">
      <alignment horizontal="center"/>
    </xf>
    <xf numFmtId="0" fontId="27" fillId="28" borderId="11" xfId="0" applyFont="1" applyFill="1" applyBorder="1"/>
    <xf numFmtId="49" fontId="0" fillId="28" borderId="11" xfId="0" applyNumberFormat="1" applyFill="1" applyBorder="1" applyAlignment="1">
      <alignment horizontal="center"/>
    </xf>
    <xf numFmtId="2" fontId="29" fillId="28" borderId="23" xfId="0" applyNumberFormat="1" applyFont="1" applyFill="1" applyBorder="1" applyAlignment="1">
      <alignment horizontal="right"/>
    </xf>
    <xf numFmtId="0" fontId="29" fillId="28" borderId="15" xfId="0" applyFont="1" applyFill="1" applyBorder="1" applyAlignment="1">
      <alignment horizontal="left"/>
    </xf>
    <xf numFmtId="0" fontId="32" fillId="28" borderId="16" xfId="0" applyFont="1" applyFill="1" applyBorder="1" applyAlignment="1">
      <alignment horizontal="left"/>
    </xf>
    <xf numFmtId="0" fontId="27" fillId="28" borderId="15" xfId="0" applyFont="1" applyFill="1" applyBorder="1" applyAlignment="1">
      <alignment horizontal="center"/>
    </xf>
    <xf numFmtId="2" fontId="29" fillId="28" borderId="11" xfId="0" applyNumberFormat="1" applyFont="1" applyFill="1" applyBorder="1" applyAlignment="1">
      <alignment horizontal="right"/>
    </xf>
    <xf numFmtId="0" fontId="32" fillId="25" borderId="16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right"/>
    </xf>
    <xf numFmtId="49" fontId="0" fillId="25" borderId="11" xfId="0" applyNumberFormat="1" applyFont="1" applyFill="1" applyBorder="1" applyAlignment="1">
      <alignment horizontal="center"/>
    </xf>
    <xf numFmtId="4" fontId="0" fillId="25" borderId="11" xfId="0" applyNumberFormat="1" applyFont="1" applyFill="1" applyBorder="1" applyAlignment="1">
      <alignment horizontal="right"/>
    </xf>
    <xf numFmtId="0" fontId="27" fillId="0" borderId="24" xfId="0" applyFont="1" applyBorder="1"/>
    <xf numFmtId="4" fontId="0" fillId="25" borderId="12" xfId="0" applyNumberFormat="1" applyFont="1" applyFill="1" applyBorder="1" applyAlignment="1">
      <alignment horizontal="right"/>
    </xf>
    <xf numFmtId="0" fontId="27" fillId="25" borderId="24" xfId="0" applyFont="1" applyFill="1" applyBorder="1" applyAlignment="1">
      <alignment horizontal="center"/>
    </xf>
    <xf numFmtId="0" fontId="27" fillId="0" borderId="14" xfId="0" applyFont="1" applyBorder="1"/>
    <xf numFmtId="49" fontId="0" fillId="0" borderId="14" xfId="0" applyNumberFormat="1" applyBorder="1" applyAlignment="1">
      <alignment horizontal="center"/>
    </xf>
    <xf numFmtId="4" fontId="27" fillId="0" borderId="18" xfId="0" applyNumberFormat="1" applyFont="1" applyBorder="1"/>
    <xf numFmtId="4" fontId="29" fillId="0" borderId="18" xfId="0" applyNumberFormat="1" applyFont="1" applyBorder="1"/>
    <xf numFmtId="4" fontId="27" fillId="0" borderId="14" xfId="0" applyNumberFormat="1" applyFont="1" applyFill="1" applyBorder="1"/>
    <xf numFmtId="2" fontId="27" fillId="0" borderId="12" xfId="0" applyNumberFormat="1" applyFont="1" applyBorder="1"/>
    <xf numFmtId="0" fontId="27" fillId="28" borderId="11" xfId="0" applyFont="1" applyFill="1" applyBorder="1" applyAlignment="1">
      <alignment horizontal="center"/>
    </xf>
    <xf numFmtId="0" fontId="29" fillId="28" borderId="11" xfId="0" applyFont="1" applyFill="1" applyBorder="1" applyAlignment="1">
      <alignment horizontal="center" vertical="center"/>
    </xf>
    <xf numFmtId="4" fontId="27" fillId="28" borderId="11" xfId="0" applyNumberFormat="1" applyFont="1" applyFill="1" applyBorder="1"/>
    <xf numFmtId="4" fontId="29" fillId="28" borderId="11" xfId="0" applyNumberFormat="1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right"/>
    </xf>
    <xf numFmtId="49" fontId="27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right"/>
    </xf>
    <xf numFmtId="4" fontId="29" fillId="0" borderId="11" xfId="0" applyNumberFormat="1" applyFont="1" applyFill="1" applyBorder="1" applyAlignment="1">
      <alignment horizontal="right"/>
    </xf>
    <xf numFmtId="0" fontId="27" fillId="28" borderId="11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28" borderId="15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34" fillId="0" borderId="11" xfId="0" applyFont="1" applyBorder="1"/>
    <xf numFmtId="0" fontId="27" fillId="0" borderId="11" xfId="0" applyFont="1" applyFill="1" applyBorder="1"/>
    <xf numFmtId="4" fontId="29" fillId="0" borderId="11" xfId="0" applyNumberFormat="1" applyFont="1" applyFill="1" applyBorder="1"/>
    <xf numFmtId="0" fontId="27" fillId="28" borderId="13" xfId="0" applyFont="1" applyFill="1" applyBorder="1" applyAlignment="1">
      <alignment horizontal="center"/>
    </xf>
    <xf numFmtId="0" fontId="34" fillId="28" borderId="11" xfId="0" applyFont="1" applyFill="1" applyBorder="1"/>
    <xf numFmtId="0" fontId="34" fillId="0" borderId="11" xfId="0" applyFont="1" applyBorder="1" applyAlignment="1">
      <alignment horizontal="center" vertical="center"/>
    </xf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4" fontId="29" fillId="0" borderId="12" xfId="0" applyNumberFormat="1" applyFont="1" applyBorder="1"/>
    <xf numFmtId="49" fontId="29" fillId="25" borderId="11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16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" fontId="27" fillId="0" borderId="12" xfId="0" applyNumberFormat="1" applyFont="1" applyFill="1" applyBorder="1"/>
    <xf numFmtId="0" fontId="32" fillId="0" borderId="11" xfId="0" applyFont="1" applyBorder="1" applyAlignment="1">
      <alignment horizontal="left"/>
    </xf>
    <xf numFmtId="0" fontId="29" fillId="0" borderId="11" xfId="0" applyFont="1" applyBorder="1"/>
    <xf numFmtId="0" fontId="29" fillId="0" borderId="11" xfId="0" applyFont="1" applyBorder="1" applyAlignment="1">
      <alignment horizontal="center"/>
    </xf>
    <xf numFmtId="4" fontId="27" fillId="25" borderId="24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32" fillId="25" borderId="11" xfId="0" applyFont="1" applyFill="1" applyBorder="1" applyAlignment="1">
      <alignment horizontal="left"/>
    </xf>
    <xf numFmtId="49" fontId="0" fillId="25" borderId="11" xfId="0" applyNumberForma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4" fontId="29" fillId="0" borderId="18" xfId="0" applyNumberFormat="1" applyFont="1" applyBorder="1"/>
    <xf numFmtId="4" fontId="27" fillId="0" borderId="14" xfId="0" applyNumberFormat="1" applyFont="1" applyFill="1" applyBorder="1"/>
    <xf numFmtId="2" fontId="27" fillId="0" borderId="11" xfId="0" applyNumberFormat="1" applyFont="1" applyBorder="1"/>
    <xf numFmtId="0" fontId="27" fillId="27" borderId="24" xfId="0" applyFont="1" applyFill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right"/>
    </xf>
    <xf numFmtId="0" fontId="27" fillId="0" borderId="24" xfId="0" applyFont="1" applyBorder="1"/>
    <xf numFmtId="0" fontId="27" fillId="25" borderId="2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" fontId="29" fillId="0" borderId="11" xfId="0" applyNumberFormat="1" applyFont="1" applyFill="1" applyBorder="1"/>
    <xf numFmtId="4" fontId="29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7" fillId="0" borderId="2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" fontId="29" fillId="0" borderId="12" xfId="0" applyNumberFormat="1" applyFont="1" applyFill="1" applyBorder="1"/>
    <xf numFmtId="0" fontId="0" fillId="25" borderId="11" xfId="0" applyFill="1" applyBorder="1" applyAlignment="1">
      <alignment horizontal="right"/>
    </xf>
    <xf numFmtId="0" fontId="27" fillId="25" borderId="16" xfId="0" applyFont="1" applyFill="1" applyBorder="1"/>
    <xf numFmtId="0" fontId="27" fillId="0" borderId="11" xfId="0" applyFont="1" applyFill="1" applyBorder="1" applyAlignment="1">
      <alignment horizontal="center" vertical="center"/>
    </xf>
    <xf numFmtId="0" fontId="27" fillId="27" borderId="11" xfId="0" applyFont="1" applyFill="1" applyBorder="1"/>
    <xf numFmtId="0" fontId="29" fillId="27" borderId="11" xfId="0" applyFont="1" applyFill="1" applyBorder="1" applyAlignment="1">
      <alignment horizontal="center"/>
    </xf>
    <xf numFmtId="0" fontId="27" fillId="27" borderId="11" xfId="0" applyFont="1" applyFill="1" applyBorder="1" applyAlignment="1">
      <alignment horizontal="center"/>
    </xf>
    <xf numFmtId="49" fontId="27" fillId="27" borderId="11" xfId="0" applyNumberFormat="1" applyFont="1" applyFill="1" applyBorder="1" applyAlignment="1">
      <alignment horizontal="center"/>
    </xf>
    <xf numFmtId="2" fontId="27" fillId="27" borderId="11" xfId="0" applyNumberFormat="1" applyFont="1" applyFill="1" applyBorder="1" applyAlignment="1">
      <alignment horizontal="right"/>
    </xf>
    <xf numFmtId="2" fontId="29" fillId="27" borderId="11" xfId="0" applyNumberFormat="1" applyFont="1" applyFill="1" applyBorder="1" applyAlignment="1">
      <alignment horizontal="right"/>
    </xf>
    <xf numFmtId="0" fontId="27" fillId="27" borderId="14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right"/>
    </xf>
    <xf numFmtId="0" fontId="29" fillId="27" borderId="24" xfId="0" applyFont="1" applyFill="1" applyBorder="1" applyAlignment="1">
      <alignment horizontal="left"/>
    </xf>
    <xf numFmtId="0" fontId="29" fillId="27" borderId="15" xfId="0" applyFont="1" applyFill="1" applyBorder="1" applyAlignment="1">
      <alignment horizontal="left"/>
    </xf>
    <xf numFmtId="0" fontId="32" fillId="27" borderId="16" xfId="0" applyFont="1" applyFill="1" applyBorder="1" applyAlignment="1">
      <alignment horizontal="left"/>
    </xf>
    <xf numFmtId="49" fontId="0" fillId="27" borderId="11" xfId="0" applyNumberFormat="1" applyFill="1" applyBorder="1" applyAlignment="1">
      <alignment horizontal="center"/>
    </xf>
    <xf numFmtId="4" fontId="27" fillId="27" borderId="11" xfId="0" applyNumberFormat="1" applyFont="1" applyFill="1" applyBorder="1" applyAlignment="1">
      <alignment horizontal="right"/>
    </xf>
    <xf numFmtId="4" fontId="29" fillId="27" borderId="23" xfId="0" applyNumberFormat="1" applyFont="1" applyFill="1" applyBorder="1" applyAlignment="1">
      <alignment horizontal="right"/>
    </xf>
    <xf numFmtId="0" fontId="27" fillId="27" borderId="15" xfId="0" applyFont="1" applyFill="1" applyBorder="1" applyAlignment="1">
      <alignment horizontal="center"/>
    </xf>
    <xf numFmtId="0" fontId="32" fillId="27" borderId="11" xfId="0" applyFont="1" applyFill="1" applyBorder="1" applyAlignment="1">
      <alignment horizontal="left"/>
    </xf>
    <xf numFmtId="0" fontId="0" fillId="27" borderId="11" xfId="0" applyFont="1" applyFill="1" applyBorder="1" applyAlignment="1">
      <alignment horizontal="right"/>
    </xf>
    <xf numFmtId="49" fontId="0" fillId="27" borderId="11" xfId="0" applyNumberFormat="1" applyFont="1" applyFill="1" applyBorder="1" applyAlignment="1">
      <alignment horizontal="center"/>
    </xf>
    <xf numFmtId="4" fontId="0" fillId="27" borderId="11" xfId="0" applyNumberFormat="1" applyFont="1" applyFill="1" applyBorder="1" applyAlignment="1">
      <alignment horizontal="right"/>
    </xf>
    <xf numFmtId="4" fontId="9" fillId="27" borderId="12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29" fillId="27" borderId="11" xfId="0" applyNumberFormat="1" applyFont="1" applyFill="1" applyBorder="1" applyAlignment="1">
      <alignment horizontal="right"/>
    </xf>
    <xf numFmtId="0" fontId="27" fillId="27" borderId="16" xfId="0" applyFont="1" applyFill="1" applyBorder="1"/>
    <xf numFmtId="0" fontId="27" fillId="27" borderId="14" xfId="0" applyFont="1" applyFill="1" applyBorder="1" applyAlignment="1">
      <alignment horizontal="center" vertical="center"/>
    </xf>
    <xf numFmtId="4" fontId="27" fillId="27" borderId="11" xfId="0" applyNumberFormat="1" applyFont="1" applyFill="1" applyBorder="1"/>
    <xf numFmtId="0" fontId="29" fillId="0" borderId="15" xfId="0" applyFont="1" applyBorder="1" applyAlignment="1">
      <alignment horizontal="left"/>
    </xf>
    <xf numFmtId="0" fontId="27" fillId="25" borderId="15" xfId="0" applyFont="1" applyFill="1" applyBorder="1" applyAlignment="1">
      <alignment horizontal="center" vertical="center"/>
    </xf>
    <xf numFmtId="2" fontId="29" fillId="0" borderId="2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4" fontId="8" fillId="0" borderId="15" xfId="0" applyNumberFormat="1" applyFont="1" applyBorder="1" applyAlignment="1">
      <alignment horizontal="right"/>
    </xf>
    <xf numFmtId="4" fontId="33" fillId="0" borderId="15" xfId="0" applyNumberFormat="1" applyFont="1" applyBorder="1" applyAlignment="1">
      <alignment horizontal="right"/>
    </xf>
    <xf numFmtId="0" fontId="27" fillId="0" borderId="10" xfId="0" applyFont="1" applyFill="1" applyBorder="1" applyAlignment="1">
      <alignment horizontal="center" vertical="center"/>
    </xf>
    <xf numFmtId="0" fontId="27" fillId="27" borderId="24" xfId="0" applyFont="1" applyFill="1" applyBorder="1"/>
    <xf numFmtId="0" fontId="27" fillId="27" borderId="15" xfId="0" applyFont="1" applyFill="1" applyBorder="1"/>
    <xf numFmtId="4" fontId="8" fillId="0" borderId="11" xfId="0" applyNumberFormat="1" applyFont="1" applyBorder="1" applyAlignment="1">
      <alignment horizontal="right"/>
    </xf>
    <xf numFmtId="0" fontId="29" fillId="0" borderId="16" xfId="0" applyFont="1" applyBorder="1"/>
    <xf numFmtId="0" fontId="27" fillId="27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2" fontId="8" fillId="0" borderId="15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0" fontId="27" fillId="27" borderId="11" xfId="0" applyFont="1" applyFill="1" applyBorder="1" applyAlignment="1">
      <alignment horizontal="center" vertical="center"/>
    </xf>
    <xf numFmtId="0" fontId="32" fillId="27" borderId="17" xfId="0" applyFont="1" applyFill="1" applyBorder="1" applyAlignment="1">
      <alignment horizontal="left"/>
    </xf>
    <xf numFmtId="0" fontId="0" fillId="27" borderId="11" xfId="0" applyFill="1" applyBorder="1" applyAlignment="1">
      <alignment horizontal="center"/>
    </xf>
    <xf numFmtId="4" fontId="29" fillId="27" borderId="11" xfId="0" applyNumberFormat="1" applyFont="1" applyFill="1" applyBorder="1"/>
    <xf numFmtId="0" fontId="32" fillId="0" borderId="17" xfId="0" applyFont="1" applyBorder="1" applyAlignment="1">
      <alignment horizontal="left"/>
    </xf>
    <xf numFmtId="0" fontId="27" fillId="25" borderId="15" xfId="0" applyFont="1" applyFill="1" applyBorder="1" applyAlignment="1">
      <alignment horizontal="center"/>
    </xf>
    <xf numFmtId="0" fontId="32" fillId="27" borderId="0" xfId="0" applyFont="1" applyFill="1" applyBorder="1" applyAlignment="1">
      <alignment horizontal="left"/>
    </xf>
    <xf numFmtId="0" fontId="27" fillId="27" borderId="0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center"/>
    </xf>
    <xf numFmtId="4" fontId="27" fillId="27" borderId="15" xfId="0" applyNumberFormat="1" applyFont="1" applyFill="1" applyBorder="1" applyAlignment="1">
      <alignment horizontal="right"/>
    </xf>
    <xf numFmtId="4" fontId="29" fillId="27" borderId="15" xfId="0" applyNumberFormat="1" applyFont="1" applyFill="1" applyBorder="1" applyAlignment="1">
      <alignment horizontal="right"/>
    </xf>
    <xf numFmtId="49" fontId="29" fillId="25" borderId="15" xfId="0" applyNumberFormat="1" applyFont="1" applyFill="1" applyBorder="1" applyAlignment="1">
      <alignment horizontal="right"/>
    </xf>
    <xf numFmtId="0" fontId="27" fillId="27" borderId="20" xfId="0" applyFont="1" applyFill="1" applyBorder="1" applyAlignment="1">
      <alignment horizontal="center"/>
    </xf>
    <xf numFmtId="2" fontId="29" fillId="25" borderId="11" xfId="0" applyNumberFormat="1" applyFont="1" applyFill="1" applyBorder="1" applyAlignment="1">
      <alignment horizontal="right"/>
    </xf>
    <xf numFmtId="0" fontId="29" fillId="25" borderId="15" xfId="0" applyFont="1" applyFill="1" applyBorder="1" applyAlignment="1">
      <alignment horizontal="left"/>
    </xf>
    <xf numFmtId="0" fontId="27" fillId="27" borderId="10" xfId="0" applyFont="1" applyFill="1" applyBorder="1"/>
    <xf numFmtId="0" fontId="27" fillId="27" borderId="23" xfId="0" applyFont="1" applyFill="1" applyBorder="1" applyAlignment="1">
      <alignment horizontal="center"/>
    </xf>
    <xf numFmtId="49" fontId="27" fillId="27" borderId="12" xfId="0" applyNumberFormat="1" applyFont="1" applyFill="1" applyBorder="1" applyAlignment="1">
      <alignment horizontal="center"/>
    </xf>
    <xf numFmtId="2" fontId="29" fillId="27" borderId="12" xfId="0" applyNumberFormat="1" applyFont="1" applyFill="1" applyBorder="1" applyAlignment="1">
      <alignment horizontal="right"/>
    </xf>
    <xf numFmtId="0" fontId="27" fillId="0" borderId="17" xfId="0" applyFont="1" applyBorder="1" applyAlignment="1">
      <alignment horizontal="center"/>
    </xf>
    <xf numFmtId="0" fontId="27" fillId="0" borderId="12" xfId="0" applyFont="1" applyBorder="1"/>
    <xf numFmtId="49" fontId="27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9" fillId="0" borderId="15" xfId="0" applyNumberFormat="1" applyFont="1" applyBorder="1"/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0" fontId="31" fillId="0" borderId="0" xfId="0" applyFont="1"/>
    <xf numFmtId="0" fontId="32" fillId="0" borderId="16" xfId="0" applyFont="1" applyBorder="1" applyAlignment="1">
      <alignment horizontal="left"/>
    </xf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" fontId="27" fillId="0" borderId="12" xfId="0" applyNumberFormat="1" applyFont="1" applyFill="1" applyBorder="1"/>
    <xf numFmtId="0" fontId="32" fillId="0" borderId="11" xfId="0" applyFont="1" applyBorder="1" applyAlignment="1">
      <alignment horizontal="left"/>
    </xf>
    <xf numFmtId="0" fontId="29" fillId="0" borderId="11" xfId="0" applyFont="1" applyBorder="1"/>
    <xf numFmtId="4" fontId="27" fillId="25" borderId="24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center" vertical="center"/>
    </xf>
    <xf numFmtId="2" fontId="27" fillId="0" borderId="11" xfId="0" applyNumberFormat="1" applyFont="1" applyBorder="1"/>
    <xf numFmtId="4" fontId="9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27" fillId="0" borderId="15" xfId="0" applyFont="1" applyBorder="1"/>
    <xf numFmtId="0" fontId="32" fillId="0" borderId="12" xfId="0" applyFont="1" applyBorder="1" applyAlignment="1">
      <alignment horizontal="left"/>
    </xf>
    <xf numFmtId="49" fontId="29" fillId="25" borderId="15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center"/>
    </xf>
    <xf numFmtId="0" fontId="27" fillId="2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" fontId="29" fillId="0" borderId="15" xfId="0" applyNumberFormat="1" applyFont="1" applyBorder="1"/>
    <xf numFmtId="0" fontId="27" fillId="25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32" fillId="25" borderId="16" xfId="0" applyFont="1" applyFill="1" applyBorder="1" applyAlignment="1">
      <alignment horizontal="left"/>
    </xf>
    <xf numFmtId="49" fontId="0" fillId="25" borderId="11" xfId="0" applyNumberFormat="1" applyFill="1" applyBorder="1" applyAlignment="1">
      <alignment horizontal="center"/>
    </xf>
    <xf numFmtId="2" fontId="27" fillId="25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29" borderId="20" xfId="0" applyFont="1" applyFill="1" applyBorder="1" applyAlignment="1">
      <alignment horizontal="center"/>
    </xf>
    <xf numFmtId="0" fontId="27" fillId="29" borderId="11" xfId="0" applyFont="1" applyFill="1" applyBorder="1"/>
    <xf numFmtId="0" fontId="29" fillId="29" borderId="11" xfId="0" applyFont="1" applyFill="1" applyBorder="1" applyAlignment="1">
      <alignment horizontal="center"/>
    </xf>
    <xf numFmtId="0" fontId="27" fillId="29" borderId="11" xfId="0" applyFont="1" applyFill="1" applyBorder="1" applyAlignment="1">
      <alignment horizontal="center"/>
    </xf>
    <xf numFmtId="49" fontId="27" fillId="29" borderId="11" xfId="0" applyNumberFormat="1" applyFont="1" applyFill="1" applyBorder="1" applyAlignment="1">
      <alignment horizontal="center"/>
    </xf>
    <xf numFmtId="2" fontId="27" fillId="29" borderId="11" xfId="0" applyNumberFormat="1" applyFont="1" applyFill="1" applyBorder="1" applyAlignment="1">
      <alignment horizontal="right"/>
    </xf>
    <xf numFmtId="0" fontId="29" fillId="29" borderId="11" xfId="0" applyFont="1" applyFill="1" applyBorder="1" applyAlignment="1">
      <alignment horizontal="right"/>
    </xf>
    <xf numFmtId="0" fontId="27" fillId="29" borderId="14" xfId="0" applyFont="1" applyFill="1" applyBorder="1" applyAlignment="1">
      <alignment horizontal="center"/>
    </xf>
    <xf numFmtId="2" fontId="29" fillId="29" borderId="11" xfId="0" applyNumberFormat="1" applyFont="1" applyFill="1" applyBorder="1" applyAlignment="1">
      <alignment horizontal="right"/>
    </xf>
    <xf numFmtId="0" fontId="27" fillId="29" borderId="16" xfId="0" applyFont="1" applyFill="1" applyBorder="1"/>
    <xf numFmtId="0" fontId="29" fillId="29" borderId="15" xfId="0" applyFont="1" applyFill="1" applyBorder="1" applyAlignment="1">
      <alignment horizontal="left"/>
    </xf>
    <xf numFmtId="0" fontId="27" fillId="29" borderId="24" xfId="0" applyFont="1" applyFill="1" applyBorder="1" applyAlignment="1">
      <alignment horizontal="center"/>
    </xf>
    <xf numFmtId="2" fontId="29" fillId="29" borderId="0" xfId="0" applyNumberFormat="1" applyFont="1" applyFill="1"/>
    <xf numFmtId="0" fontId="29" fillId="29" borderId="24" xfId="0" applyFont="1" applyFill="1" applyBorder="1" applyAlignment="1">
      <alignment horizontal="left"/>
    </xf>
    <xf numFmtId="0" fontId="27" fillId="29" borderId="15" xfId="0" applyFont="1" applyFill="1" applyBorder="1" applyAlignment="1">
      <alignment horizontal="center"/>
    </xf>
    <xf numFmtId="4" fontId="27" fillId="29" borderId="11" xfId="0" applyNumberFormat="1" applyFont="1" applyFill="1" applyBorder="1" applyAlignment="1">
      <alignment horizontal="right"/>
    </xf>
    <xf numFmtId="4" fontId="29" fillId="29" borderId="11" xfId="0" applyNumberFormat="1" applyFont="1" applyFill="1" applyBorder="1" applyAlignment="1">
      <alignment horizontal="right"/>
    </xf>
    <xf numFmtId="0" fontId="27" fillId="29" borderId="16" xfId="0" applyFont="1" applyFill="1" applyBorder="1" applyAlignment="1">
      <alignment horizontal="left"/>
    </xf>
    <xf numFmtId="0" fontId="27" fillId="29" borderId="15" xfId="0" applyFont="1" applyFill="1" applyBorder="1"/>
    <xf numFmtId="4" fontId="27" fillId="29" borderId="12" xfId="0" applyNumberFormat="1" applyFont="1" applyFill="1" applyBorder="1"/>
    <xf numFmtId="4" fontId="29" fillId="29" borderId="11" xfId="0" applyNumberFormat="1" applyFont="1" applyFill="1" applyBorder="1"/>
    <xf numFmtId="2" fontId="27" fillId="29" borderId="11" xfId="0" applyNumberFormat="1" applyFont="1" applyFill="1" applyBorder="1"/>
    <xf numFmtId="0" fontId="27" fillId="29" borderId="14" xfId="0" applyFont="1" applyFill="1" applyBorder="1" applyAlignment="1">
      <alignment horizontal="center" vertical="center"/>
    </xf>
    <xf numFmtId="0" fontId="32" fillId="29" borderId="16" xfId="0" applyFont="1" applyFill="1" applyBorder="1" applyAlignment="1">
      <alignment horizontal="left"/>
    </xf>
    <xf numFmtId="0" fontId="0" fillId="29" borderId="17" xfId="0" applyFill="1" applyBorder="1" applyAlignment="1">
      <alignment horizontal="center"/>
    </xf>
    <xf numFmtId="0" fontId="0" fillId="29" borderId="13" xfId="0" applyFill="1" applyBorder="1" applyAlignment="1">
      <alignment horizontal="center"/>
    </xf>
    <xf numFmtId="49" fontId="0" fillId="29" borderId="11" xfId="0" applyNumberFormat="1" applyFill="1" applyBorder="1" applyAlignment="1">
      <alignment horizontal="center"/>
    </xf>
    <xf numFmtId="4" fontId="29" fillId="29" borderId="12" xfId="0" applyNumberFormat="1" applyFont="1" applyFill="1" applyBorder="1"/>
    <xf numFmtId="0" fontId="0" fillId="29" borderId="15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49" fontId="0" fillId="29" borderId="15" xfId="0" applyNumberFormat="1" applyFill="1" applyBorder="1" applyAlignment="1">
      <alignment horizontal="center"/>
    </xf>
    <xf numFmtId="4" fontId="0" fillId="29" borderId="12" xfId="0" applyNumberFormat="1" applyFill="1" applyBorder="1" applyAlignment="1">
      <alignment horizontal="right"/>
    </xf>
    <xf numFmtId="4" fontId="9" fillId="29" borderId="12" xfId="0" applyNumberFormat="1" applyFont="1" applyFill="1" applyBorder="1" applyAlignment="1">
      <alignment horizontal="right"/>
    </xf>
    <xf numFmtId="0" fontId="27" fillId="29" borderId="24" xfId="0" applyFont="1" applyFill="1" applyBorder="1" applyAlignment="1">
      <alignment horizontal="center" vertical="center"/>
    </xf>
    <xf numFmtId="0" fontId="32" fillId="29" borderId="12" xfId="0" applyFont="1" applyFill="1" applyBorder="1" applyAlignment="1">
      <alignment horizontal="left"/>
    </xf>
    <xf numFmtId="0" fontId="0" fillId="29" borderId="13" xfId="0" applyFill="1" applyBorder="1" applyAlignment="1">
      <alignment horizontal="center" vertical="center"/>
    </xf>
    <xf numFmtId="4" fontId="0" fillId="29" borderId="12" xfId="0" applyNumberFormat="1" applyFont="1" applyFill="1" applyBorder="1" applyAlignment="1">
      <alignment horizontal="right"/>
    </xf>
    <xf numFmtId="4" fontId="29" fillId="29" borderId="15" xfId="0" applyNumberFormat="1" applyFont="1" applyFill="1" applyBorder="1"/>
    <xf numFmtId="0" fontId="32" fillId="29" borderId="11" xfId="0" applyFont="1" applyFill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27" fillId="25" borderId="16" xfId="0" applyFont="1" applyFill="1" applyBorder="1"/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0" fontId="31" fillId="0" borderId="0" xfId="0" applyFont="1"/>
    <xf numFmtId="0" fontId="32" fillId="0" borderId="16" xfId="0" applyFont="1" applyBorder="1" applyAlignment="1">
      <alignment horizontal="left"/>
    </xf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" fontId="27" fillId="0" borderId="12" xfId="0" applyNumberFormat="1" applyFont="1" applyFill="1" applyBorder="1"/>
    <xf numFmtId="0" fontId="29" fillId="0" borderId="11" xfId="0" applyFont="1" applyBorder="1"/>
    <xf numFmtId="4" fontId="27" fillId="25" borderId="24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center" vertical="center"/>
    </xf>
    <xf numFmtId="2" fontId="27" fillId="0" borderId="11" xfId="0" applyNumberFormat="1" applyFont="1" applyBorder="1"/>
    <xf numFmtId="4" fontId="0" fillId="0" borderId="12" xfId="0" applyNumberFormat="1" applyFont="1" applyBorder="1" applyAlignment="1">
      <alignment horizontal="right"/>
    </xf>
    <xf numFmtId="49" fontId="29" fillId="25" borderId="15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right"/>
    </xf>
    <xf numFmtId="2" fontId="29" fillId="0" borderId="23" xfId="0" applyNumberFormat="1" applyFont="1" applyBorder="1" applyAlignment="1">
      <alignment horizontal="right"/>
    </xf>
    <xf numFmtId="0" fontId="0" fillId="29" borderId="16" xfId="0" applyFill="1" applyBorder="1" applyAlignment="1">
      <alignment horizontal="left"/>
    </xf>
    <xf numFmtId="0" fontId="27" fillId="29" borderId="14" xfId="0" applyFont="1" applyFill="1" applyBorder="1" applyAlignment="1">
      <alignment horizontal="center"/>
    </xf>
    <xf numFmtId="0" fontId="29" fillId="29" borderId="11" xfId="0" applyFont="1" applyFill="1" applyBorder="1" applyAlignment="1">
      <alignment horizontal="center"/>
    </xf>
    <xf numFmtId="0" fontId="27" fillId="29" borderId="11" xfId="0" applyFont="1" applyFill="1" applyBorder="1"/>
    <xf numFmtId="0" fontId="0" fillId="29" borderId="11" xfId="0" applyFill="1" applyBorder="1" applyAlignment="1">
      <alignment horizontal="right"/>
    </xf>
    <xf numFmtId="49" fontId="0" fillId="29" borderId="11" xfId="0" applyNumberFormat="1" applyFill="1" applyBorder="1" applyAlignment="1">
      <alignment horizontal="right"/>
    </xf>
    <xf numFmtId="4" fontId="0" fillId="29" borderId="11" xfId="0" applyNumberFormat="1" applyFill="1" applyBorder="1" applyAlignment="1">
      <alignment horizontal="right"/>
    </xf>
    <xf numFmtId="4" fontId="29" fillId="29" borderId="12" xfId="0" applyNumberFormat="1" applyFont="1" applyFill="1" applyBorder="1" applyAlignment="1">
      <alignment horizontal="right"/>
    </xf>
    <xf numFmtId="4" fontId="27" fillId="29" borderId="12" xfId="0" applyNumberFormat="1" applyFont="1" applyFill="1" applyBorder="1" applyAlignment="1">
      <alignment horizontal="right"/>
    </xf>
    <xf numFmtId="0" fontId="27" fillId="29" borderId="15" xfId="0" applyFont="1" applyFill="1" applyBorder="1" applyAlignment="1">
      <alignment horizontal="center"/>
    </xf>
    <xf numFmtId="4" fontId="0" fillId="29" borderId="12" xfId="0" applyNumberFormat="1" applyFill="1" applyBorder="1" applyAlignment="1">
      <alignment horizontal="right"/>
    </xf>
    <xf numFmtId="0" fontId="27" fillId="29" borderId="16" xfId="0" applyFont="1" applyFill="1" applyBorder="1"/>
    <xf numFmtId="49" fontId="27" fillId="29" borderId="11" xfId="0" applyNumberFormat="1" applyFont="1" applyFill="1" applyBorder="1" applyAlignment="1">
      <alignment horizontal="center"/>
    </xf>
    <xf numFmtId="0" fontId="27" fillId="29" borderId="11" xfId="0" applyFont="1" applyFill="1" applyBorder="1" applyAlignment="1">
      <alignment horizontal="center"/>
    </xf>
    <xf numFmtId="2" fontId="27" fillId="29" borderId="11" xfId="0" applyNumberFormat="1" applyFont="1" applyFill="1" applyBorder="1" applyAlignment="1">
      <alignment horizontal="right"/>
    </xf>
    <xf numFmtId="2" fontId="29" fillId="29" borderId="11" xfId="0" applyNumberFormat="1" applyFont="1" applyFill="1" applyBorder="1" applyAlignment="1">
      <alignment horizontal="right"/>
    </xf>
    <xf numFmtId="0" fontId="29" fillId="29" borderId="15" xfId="0" applyFont="1" applyFill="1" applyBorder="1" applyAlignment="1">
      <alignment horizontal="left"/>
    </xf>
    <xf numFmtId="0" fontId="29" fillId="29" borderId="24" xfId="0" applyFont="1" applyFill="1" applyBorder="1" applyAlignment="1">
      <alignment horizontal="left"/>
    </xf>
    <xf numFmtId="4" fontId="27" fillId="29" borderId="11" xfId="0" applyNumberFormat="1" applyFont="1" applyFill="1" applyBorder="1" applyAlignment="1">
      <alignment horizontal="right"/>
    </xf>
    <xf numFmtId="4" fontId="29" fillId="29" borderId="11" xfId="0" applyNumberFormat="1" applyFont="1" applyFill="1" applyBorder="1" applyAlignment="1">
      <alignment horizontal="right"/>
    </xf>
    <xf numFmtId="0" fontId="0" fillId="29" borderId="11" xfId="0" applyFill="1" applyBorder="1" applyAlignment="1">
      <alignment horizontal="center"/>
    </xf>
    <xf numFmtId="0" fontId="0" fillId="29" borderId="13" xfId="0" applyFill="1" applyBorder="1" applyAlignment="1">
      <alignment horizontal="center"/>
    </xf>
    <xf numFmtId="2" fontId="29" fillId="29" borderId="0" xfId="0" applyNumberFormat="1" applyFont="1" applyFill="1" applyBorder="1" applyAlignment="1">
      <alignment horizontal="right"/>
    </xf>
    <xf numFmtId="2" fontId="29" fillId="29" borderId="11" xfId="0" applyNumberFormat="1" applyFont="1" applyFill="1" applyBorder="1"/>
    <xf numFmtId="0" fontId="27" fillId="29" borderId="16" xfId="0" applyFont="1" applyFill="1" applyBorder="1" applyAlignment="1">
      <alignment horizontal="left"/>
    </xf>
    <xf numFmtId="4" fontId="29" fillId="29" borderId="23" xfId="0" applyNumberFormat="1" applyFont="1" applyFill="1" applyBorder="1" applyAlignment="1">
      <alignment horizontal="right"/>
    </xf>
    <xf numFmtId="2" fontId="27" fillId="29" borderId="11" xfId="0" applyNumberFormat="1" applyFont="1" applyFill="1" applyBorder="1"/>
    <xf numFmtId="0" fontId="29" fillId="29" borderId="11" xfId="0" applyFont="1" applyFill="1" applyBorder="1"/>
    <xf numFmtId="0" fontId="27" fillId="0" borderId="11" xfId="0" applyFont="1" applyFill="1" applyBorder="1" applyAlignment="1">
      <alignment horizontal="center" vertical="center"/>
    </xf>
    <xf numFmtId="0" fontId="27" fillId="25" borderId="16" xfId="0" applyFont="1" applyFill="1" applyBorder="1"/>
    <xf numFmtId="4" fontId="29" fillId="25" borderId="23" xfId="0" applyNumberFormat="1" applyFont="1" applyFill="1" applyBorder="1" applyAlignment="1">
      <alignment horizontal="right"/>
    </xf>
    <xf numFmtId="2" fontId="27" fillId="25" borderId="11" xfId="0" applyNumberFormat="1" applyFont="1" applyFill="1" applyBorder="1" applyAlignment="1">
      <alignment horizontal="right"/>
    </xf>
    <xf numFmtId="4" fontId="27" fillId="29" borderId="11" xfId="0" applyNumberFormat="1" applyFont="1" applyFill="1" applyBorder="1"/>
    <xf numFmtId="4" fontId="29" fillId="29" borderId="11" xfId="0" applyNumberFormat="1" applyFont="1" applyFill="1" applyBorder="1"/>
    <xf numFmtId="0" fontId="27" fillId="29" borderId="11" xfId="0" applyFont="1" applyFill="1" applyBorder="1" applyAlignment="1">
      <alignment horizontal="center" vertical="center"/>
    </xf>
    <xf numFmtId="0" fontId="32" fillId="29" borderId="16" xfId="0" applyFont="1" applyFill="1" applyBorder="1" applyAlignment="1">
      <alignment horizontal="left"/>
    </xf>
    <xf numFmtId="4" fontId="0" fillId="29" borderId="12" xfId="0" applyNumberFormat="1" applyFont="1" applyFill="1" applyBorder="1" applyAlignment="1">
      <alignment horizontal="right"/>
    </xf>
    <xf numFmtId="4" fontId="29" fillId="29" borderId="12" xfId="0" applyNumberFormat="1" applyFont="1" applyFill="1" applyBorder="1"/>
    <xf numFmtId="4" fontId="27" fillId="29" borderId="12" xfId="0" applyNumberFormat="1" applyFont="1" applyFill="1" applyBorder="1"/>
    <xf numFmtId="0" fontId="27" fillId="29" borderId="15" xfId="0" applyFont="1" applyFill="1" applyBorder="1" applyAlignment="1">
      <alignment horizontal="center" vertical="center"/>
    </xf>
    <xf numFmtId="49" fontId="0" fillId="29" borderId="11" xfId="0" applyNumberFormat="1" applyFill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0" fontId="35" fillId="29" borderId="11" xfId="0" applyFont="1" applyFill="1" applyBorder="1"/>
    <xf numFmtId="4" fontId="36" fillId="0" borderId="11" xfId="0" applyNumberFormat="1" applyFont="1" applyBorder="1" applyAlignment="1">
      <alignment horizontal="right"/>
    </xf>
    <xf numFmtId="4" fontId="36" fillId="0" borderId="12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0" fontId="31" fillId="0" borderId="0" xfId="0" applyFont="1"/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25" borderId="11" xfId="0" applyNumberFormat="1" applyFont="1" applyFill="1" applyBorder="1"/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9" fillId="0" borderId="11" xfId="0" applyFont="1" applyBorder="1"/>
    <xf numFmtId="4" fontId="27" fillId="25" borderId="24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center" vertical="center"/>
    </xf>
    <xf numFmtId="2" fontId="27" fillId="0" borderId="11" xfId="0" applyNumberFormat="1" applyFont="1" applyBorder="1"/>
    <xf numFmtId="4" fontId="9" fillId="0" borderId="11" xfId="0" applyNumberFormat="1" applyFont="1" applyBorder="1" applyAlignment="1">
      <alignment horizontal="right"/>
    </xf>
    <xf numFmtId="0" fontId="27" fillId="0" borderId="15" xfId="0" applyFont="1" applyBorder="1"/>
    <xf numFmtId="49" fontId="29" fillId="25" borderId="15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center"/>
    </xf>
    <xf numFmtId="0" fontId="27" fillId="2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right"/>
    </xf>
    <xf numFmtId="2" fontId="29" fillId="0" borderId="23" xfId="0" applyNumberFormat="1" applyFont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4" fontId="29" fillId="25" borderId="11" xfId="0" applyNumberFormat="1" applyFont="1" applyFill="1" applyBorder="1"/>
    <xf numFmtId="2" fontId="29" fillId="0" borderId="11" xfId="0" applyNumberFormat="1" applyFont="1" applyBorder="1"/>
    <xf numFmtId="4" fontId="0" fillId="0" borderId="11" xfId="0" applyNumberFormat="1" applyFont="1" applyBorder="1" applyAlignment="1">
      <alignment horizontal="right"/>
    </xf>
    <xf numFmtId="0" fontId="27" fillId="27" borderId="11" xfId="0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/>
    </xf>
    <xf numFmtId="0" fontId="29" fillId="27" borderId="11" xfId="0" applyFont="1" applyFill="1" applyBorder="1" applyAlignment="1">
      <alignment horizontal="center"/>
    </xf>
    <xf numFmtId="0" fontId="27" fillId="27" borderId="11" xfId="0" applyFont="1" applyFill="1" applyBorder="1"/>
    <xf numFmtId="0" fontId="0" fillId="27" borderId="11" xfId="0" applyFill="1" applyBorder="1" applyAlignment="1">
      <alignment horizontal="center"/>
    </xf>
    <xf numFmtId="49" fontId="0" fillId="27" borderId="11" xfId="0" applyNumberFormat="1" applyFill="1" applyBorder="1" applyAlignment="1">
      <alignment horizontal="center"/>
    </xf>
    <xf numFmtId="4" fontId="27" fillId="27" borderId="11" xfId="0" applyNumberFormat="1" applyFont="1" applyFill="1" applyBorder="1"/>
    <xf numFmtId="4" fontId="29" fillId="27" borderId="11" xfId="0" applyNumberFormat="1" applyFont="1" applyFill="1" applyBorder="1"/>
    <xf numFmtId="49" fontId="27" fillId="27" borderId="11" xfId="0" applyNumberFormat="1" applyFont="1" applyFill="1" applyBorder="1" applyAlignment="1">
      <alignment horizontal="center"/>
    </xf>
    <xf numFmtId="0" fontId="27" fillId="27" borderId="11" xfId="0" applyFont="1" applyFill="1" applyBorder="1" applyAlignment="1">
      <alignment horizontal="center"/>
    </xf>
    <xf numFmtId="2" fontId="27" fillId="27" borderId="11" xfId="0" applyNumberFormat="1" applyFont="1" applyFill="1" applyBorder="1" applyAlignment="1">
      <alignment horizontal="right"/>
    </xf>
    <xf numFmtId="2" fontId="29" fillId="27" borderId="11" xfId="0" applyNumberFormat="1" applyFont="1" applyFill="1" applyBorder="1" applyAlignment="1">
      <alignment horizontal="right"/>
    </xf>
    <xf numFmtId="0" fontId="27" fillId="25" borderId="14" xfId="0" applyFont="1" applyFill="1" applyBorder="1" applyAlignment="1">
      <alignment horizontal="center"/>
    </xf>
    <xf numFmtId="0" fontId="27" fillId="27" borderId="14" xfId="0" applyFont="1" applyFill="1" applyBorder="1" applyAlignment="1">
      <alignment horizontal="center"/>
    </xf>
    <xf numFmtId="2" fontId="27" fillId="27" borderId="12" xfId="0" applyNumberFormat="1" applyFont="1" applyFill="1" applyBorder="1" applyAlignment="1">
      <alignment horizontal="right"/>
    </xf>
    <xf numFmtId="0" fontId="27" fillId="27" borderId="15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left"/>
    </xf>
    <xf numFmtId="0" fontId="29" fillId="27" borderId="15" xfId="0" applyFont="1" applyFill="1" applyBorder="1" applyAlignment="1">
      <alignment horizontal="left"/>
    </xf>
    <xf numFmtId="2" fontId="29" fillId="27" borderId="12" xfId="0" applyNumberFormat="1" applyFont="1" applyFill="1" applyBorder="1" applyAlignment="1">
      <alignment horizontal="right"/>
    </xf>
    <xf numFmtId="4" fontId="27" fillId="0" borderId="15" xfId="0" applyNumberFormat="1" applyFont="1" applyFill="1" applyBorder="1"/>
    <xf numFmtId="0" fontId="0" fillId="27" borderId="16" xfId="0" applyFill="1" applyBorder="1" applyAlignment="1">
      <alignment horizontal="left"/>
    </xf>
    <xf numFmtId="4" fontId="0" fillId="27" borderId="11" xfId="0" applyNumberFormat="1" applyFill="1" applyBorder="1" applyAlignment="1">
      <alignment horizontal="right"/>
    </xf>
    <xf numFmtId="4" fontId="29" fillId="27" borderId="12" xfId="0" applyNumberFormat="1" applyFont="1" applyFill="1" applyBorder="1" applyAlignment="1">
      <alignment horizontal="right"/>
    </xf>
    <xf numFmtId="4" fontId="27" fillId="27" borderId="12" xfId="0" applyNumberFormat="1" applyFont="1" applyFill="1" applyBorder="1" applyAlignment="1">
      <alignment horizontal="right"/>
    </xf>
    <xf numFmtId="0" fontId="27" fillId="27" borderId="24" xfId="0" applyFont="1" applyFill="1" applyBorder="1" applyAlignment="1">
      <alignment horizontal="center"/>
    </xf>
    <xf numFmtId="0" fontId="27" fillId="27" borderId="16" xfId="0" applyFont="1" applyFill="1" applyBorder="1"/>
    <xf numFmtId="4" fontId="27" fillId="27" borderId="11" xfId="0" applyNumberFormat="1" applyFont="1" applyFill="1" applyBorder="1" applyAlignment="1">
      <alignment horizontal="right"/>
    </xf>
    <xf numFmtId="2" fontId="29" fillId="27" borderId="0" xfId="0" applyNumberFormat="1" applyFont="1" applyFill="1" applyBorder="1" applyAlignment="1">
      <alignment horizontal="right"/>
    </xf>
    <xf numFmtId="2" fontId="29" fillId="27" borderId="11" xfId="0" applyNumberFormat="1" applyFont="1" applyFill="1" applyBorder="1"/>
    <xf numFmtId="0" fontId="27" fillId="27" borderId="24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0" fillId="0" borderId="0" xfId="0"/>
    <xf numFmtId="4" fontId="27" fillId="0" borderId="11" xfId="0" applyNumberFormat="1" applyFont="1" applyFill="1" applyBorder="1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lef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0" fontId="31" fillId="0" borderId="0" xfId="0" applyFont="1"/>
    <xf numFmtId="0" fontId="27" fillId="0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49" fontId="0" fillId="0" borderId="11" xfId="0" applyNumberFormat="1" applyBorder="1" applyAlignment="1">
      <alignment horizontal="center"/>
    </xf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0" fontId="27" fillId="25" borderId="22" xfId="0" applyFont="1" applyFill="1" applyBorder="1" applyAlignment="1">
      <alignment horizontal="right"/>
    </xf>
    <xf numFmtId="49" fontId="27" fillId="25" borderId="19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25" borderId="11" xfId="0" applyNumberFormat="1" applyFont="1" applyFill="1" applyBorder="1"/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9" fillId="0" borderId="11" xfId="0" applyFont="1" applyBorder="1"/>
    <xf numFmtId="4" fontId="27" fillId="25" borderId="24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center" vertical="center"/>
    </xf>
    <xf numFmtId="2" fontId="27" fillId="0" borderId="11" xfId="0" applyNumberFormat="1" applyFont="1" applyBorder="1"/>
    <xf numFmtId="0" fontId="27" fillId="0" borderId="15" xfId="0" applyFont="1" applyBorder="1"/>
    <xf numFmtId="49" fontId="29" fillId="25" borderId="15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25" borderId="16" xfId="0" applyFont="1" applyFill="1" applyBorder="1"/>
    <xf numFmtId="4" fontId="29" fillId="25" borderId="11" xfId="0" applyNumberFormat="1" applyFont="1" applyFill="1" applyBorder="1"/>
    <xf numFmtId="0" fontId="2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33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27" fillId="0" borderId="16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2" fontId="8" fillId="0" borderId="11" xfId="0" applyNumberFormat="1" applyFont="1" applyBorder="1" applyAlignment="1">
      <alignment horizontal="right"/>
    </xf>
    <xf numFmtId="2" fontId="33" fillId="0" borderId="11" xfId="0" applyNumberFormat="1" applyFont="1" applyBorder="1" applyAlignment="1">
      <alignment horizontal="right"/>
    </xf>
    <xf numFmtId="0" fontId="27" fillId="25" borderId="14" xfId="0" applyFont="1" applyFill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4" fontId="27" fillId="0" borderId="18" xfId="0" applyNumberFormat="1" applyFont="1" applyBorder="1"/>
    <xf numFmtId="0" fontId="27" fillId="29" borderId="14" xfId="0" applyFont="1" applyFill="1" applyBorder="1" applyAlignment="1">
      <alignment horizontal="center"/>
    </xf>
    <xf numFmtId="0" fontId="27" fillId="29" borderId="11" xfId="0" applyFont="1" applyFill="1" applyBorder="1"/>
    <xf numFmtId="0" fontId="29" fillId="29" borderId="11" xfId="0" applyFont="1" applyFill="1" applyBorder="1" applyAlignment="1">
      <alignment horizontal="center"/>
    </xf>
    <xf numFmtId="0" fontId="27" fillId="29" borderId="11" xfId="0" applyFont="1" applyFill="1" applyBorder="1" applyAlignment="1">
      <alignment horizontal="center"/>
    </xf>
    <xf numFmtId="49" fontId="27" fillId="29" borderId="11" xfId="0" applyNumberFormat="1" applyFont="1" applyFill="1" applyBorder="1" applyAlignment="1">
      <alignment horizontal="center"/>
    </xf>
    <xf numFmtId="0" fontId="29" fillId="29" borderId="24" xfId="0" applyFont="1" applyFill="1" applyBorder="1" applyAlignment="1">
      <alignment horizontal="left"/>
    </xf>
    <xf numFmtId="0" fontId="29" fillId="29" borderId="15" xfId="0" applyFont="1" applyFill="1" applyBorder="1" applyAlignment="1">
      <alignment horizontal="left"/>
    </xf>
    <xf numFmtId="2" fontId="27" fillId="29" borderId="11" xfId="0" applyNumberFormat="1" applyFont="1" applyFill="1" applyBorder="1" applyAlignment="1">
      <alignment horizontal="right"/>
    </xf>
    <xf numFmtId="0" fontId="29" fillId="29" borderId="11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29" borderId="24" xfId="0" applyFont="1" applyFill="1" applyBorder="1" applyAlignment="1">
      <alignment horizontal="center"/>
    </xf>
    <xf numFmtId="0" fontId="32" fillId="29" borderId="11" xfId="0" applyFont="1" applyFill="1" applyBorder="1" applyAlignment="1">
      <alignment horizontal="left"/>
    </xf>
    <xf numFmtId="49" fontId="29" fillId="29" borderId="11" xfId="0" applyNumberFormat="1" applyFont="1" applyFill="1" applyBorder="1" applyAlignment="1">
      <alignment horizontal="center"/>
    </xf>
    <xf numFmtId="49" fontId="0" fillId="29" borderId="11" xfId="0" applyNumberFormat="1" applyFill="1" applyBorder="1" applyAlignment="1">
      <alignment horizontal="center"/>
    </xf>
    <xf numFmtId="4" fontId="27" fillId="29" borderId="11" xfId="0" applyNumberFormat="1" applyFont="1" applyFill="1" applyBorder="1" applyAlignment="1">
      <alignment horizontal="right"/>
    </xf>
    <xf numFmtId="4" fontId="29" fillId="29" borderId="11" xfId="0" applyNumberFormat="1" applyFont="1" applyFill="1" applyBorder="1" applyAlignment="1">
      <alignment horizontal="right"/>
    </xf>
    <xf numFmtId="0" fontId="27" fillId="27" borderId="15" xfId="0" applyFont="1" applyFill="1" applyBorder="1" applyAlignment="1">
      <alignment horizontal="center" vertical="center"/>
    </xf>
    <xf numFmtId="4" fontId="27" fillId="0" borderId="11" xfId="0" applyNumberFormat="1" applyFont="1" applyBorder="1" applyAlignment="1">
      <alignment horizontal="right"/>
    </xf>
    <xf numFmtId="4" fontId="29" fillId="0" borderId="23" xfId="0" applyNumberFormat="1" applyFont="1" applyBorder="1" applyAlignment="1">
      <alignment horizontal="right"/>
    </xf>
    <xf numFmtId="1" fontId="27" fillId="0" borderId="11" xfId="0" applyNumberFormat="1" applyFont="1" applyBorder="1"/>
    <xf numFmtId="0" fontId="8" fillId="27" borderId="11" xfId="0" applyFont="1" applyFill="1" applyBorder="1" applyAlignment="1">
      <alignment horizontal="center"/>
    </xf>
    <xf numFmtId="49" fontId="0" fillId="27" borderId="12" xfId="0" applyNumberFormat="1" applyFill="1" applyBorder="1" applyAlignment="1">
      <alignment horizontal="center"/>
    </xf>
    <xf numFmtId="4" fontId="8" fillId="27" borderId="12" xfId="0" applyNumberFormat="1" applyFont="1" applyFill="1" applyBorder="1" applyAlignment="1">
      <alignment horizontal="right"/>
    </xf>
    <xf numFmtId="4" fontId="33" fillId="27" borderId="12" xfId="0" applyNumberFormat="1" applyFont="1" applyFill="1" applyBorder="1" applyAlignment="1">
      <alignment horizontal="right"/>
    </xf>
    <xf numFmtId="4" fontId="27" fillId="27" borderId="12" xfId="0" applyNumberFormat="1" applyFont="1" applyFill="1" applyBorder="1"/>
    <xf numFmtId="0" fontId="32" fillId="27" borderId="12" xfId="0" applyFont="1" applyFill="1" applyBorder="1" applyAlignment="1">
      <alignment horizontal="left"/>
    </xf>
    <xf numFmtId="0" fontId="0" fillId="27" borderId="13" xfId="0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49" fontId="0" fillId="27" borderId="15" xfId="0" applyNumberFormat="1" applyFill="1" applyBorder="1" applyAlignment="1">
      <alignment horizontal="center"/>
    </xf>
    <xf numFmtId="4" fontId="8" fillId="27" borderId="15" xfId="0" applyNumberFormat="1" applyFont="1" applyFill="1" applyBorder="1" applyAlignment="1">
      <alignment horizontal="right"/>
    </xf>
    <xf numFmtId="4" fontId="33" fillId="27" borderId="15" xfId="0" applyNumberFormat="1" applyFont="1" applyFill="1" applyBorder="1" applyAlignment="1">
      <alignment horizontal="right"/>
    </xf>
    <xf numFmtId="4" fontId="8" fillId="27" borderId="11" xfId="0" applyNumberFormat="1" applyFont="1" applyFill="1" applyBorder="1" applyAlignment="1">
      <alignment horizontal="right"/>
    </xf>
    <xf numFmtId="4" fontId="33" fillId="27" borderId="11" xfId="0" applyNumberFormat="1" applyFont="1" applyFill="1" applyBorder="1" applyAlignment="1">
      <alignment horizontal="right"/>
    </xf>
    <xf numFmtId="2" fontId="8" fillId="27" borderId="11" xfId="0" applyNumberFormat="1" applyFont="1" applyFill="1" applyBorder="1" applyAlignment="1">
      <alignment horizontal="right"/>
    </xf>
    <xf numFmtId="2" fontId="33" fillId="27" borderId="11" xfId="0" applyNumberFormat="1" applyFont="1" applyFill="1" applyBorder="1" applyAlignment="1">
      <alignment horizontal="right"/>
    </xf>
    <xf numFmtId="2" fontId="27" fillId="27" borderId="12" xfId="0" applyNumberFormat="1" applyFont="1" applyFill="1" applyBorder="1"/>
    <xf numFmtId="2" fontId="27" fillId="27" borderId="11" xfId="0" applyNumberFormat="1" applyFont="1" applyFill="1" applyBorder="1"/>
    <xf numFmtId="0" fontId="27" fillId="25" borderId="17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27" fillId="27" borderId="17" xfId="0" applyFont="1" applyFill="1" applyBorder="1" applyAlignment="1">
      <alignment horizontal="center"/>
    </xf>
    <xf numFmtId="4" fontId="29" fillId="27" borderId="12" xfId="0" applyNumberFormat="1" applyFont="1" applyFill="1" applyBorder="1"/>
    <xf numFmtId="0" fontId="27" fillId="27" borderId="11" xfId="0" applyFont="1" applyFill="1" applyBorder="1" applyAlignment="1">
      <alignment horizontal="left"/>
    </xf>
    <xf numFmtId="0" fontId="34" fillId="0" borderId="0" xfId="0" applyFont="1"/>
    <xf numFmtId="2" fontId="29" fillId="29" borderId="23" xfId="0" applyNumberFormat="1" applyFont="1" applyFill="1" applyBorder="1" applyAlignment="1">
      <alignment horizontal="right"/>
    </xf>
    <xf numFmtId="4" fontId="27" fillId="0" borderId="11" xfId="0" applyNumberFormat="1" applyFont="1" applyBorder="1" applyAlignment="1"/>
    <xf numFmtId="4" fontId="29" fillId="0" borderId="11" xfId="0" applyNumberFormat="1" applyFont="1" applyBorder="1" applyAlignment="1"/>
    <xf numFmtId="0" fontId="0" fillId="0" borderId="14" xfId="0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27" fillId="25" borderId="12" xfId="0" applyFont="1" applyFill="1" applyBorder="1" applyAlignment="1">
      <alignment horizontal="left"/>
    </xf>
    <xf numFmtId="0" fontId="39" fillId="25" borderId="15" xfId="0" applyFont="1" applyFill="1" applyBorder="1" applyAlignment="1">
      <alignment horizontal="center"/>
    </xf>
    <xf numFmtId="4" fontId="39" fillId="25" borderId="15" xfId="0" applyNumberFormat="1" applyFont="1" applyFill="1" applyBorder="1" applyAlignment="1">
      <alignment horizontal="right"/>
    </xf>
    <xf numFmtId="4" fontId="31" fillId="25" borderId="15" xfId="0" applyNumberFormat="1" applyFont="1" applyFill="1" applyBorder="1" applyAlignment="1">
      <alignment horizontal="right"/>
    </xf>
    <xf numFmtId="0" fontId="27" fillId="27" borderId="12" xfId="0" applyFont="1" applyFill="1" applyBorder="1" applyAlignment="1">
      <alignment horizontal="left" wrapText="1"/>
    </xf>
    <xf numFmtId="0" fontId="39" fillId="27" borderId="15" xfId="0" applyFont="1" applyFill="1" applyBorder="1" applyAlignment="1">
      <alignment horizontal="center"/>
    </xf>
    <xf numFmtId="4" fontId="39" fillId="27" borderId="15" xfId="0" applyNumberFormat="1" applyFont="1" applyFill="1" applyBorder="1" applyAlignment="1">
      <alignment horizontal="right"/>
    </xf>
    <xf numFmtId="4" fontId="31" fillId="27" borderId="15" xfId="0" applyNumberFormat="1" applyFont="1" applyFill="1" applyBorder="1" applyAlignment="1">
      <alignment horizontal="right"/>
    </xf>
    <xf numFmtId="0" fontId="39" fillId="27" borderId="11" xfId="0" applyFont="1" applyFill="1" applyBorder="1" applyAlignment="1">
      <alignment horizontal="center"/>
    </xf>
    <xf numFmtId="4" fontId="39" fillId="27" borderId="11" xfId="0" applyNumberFormat="1" applyFont="1" applyFill="1" applyBorder="1" applyAlignment="1">
      <alignment horizontal="right"/>
    </xf>
    <xf numFmtId="4" fontId="31" fillId="27" borderId="11" xfId="0" applyNumberFormat="1" applyFont="1" applyFill="1" applyBorder="1" applyAlignment="1">
      <alignment horizontal="right"/>
    </xf>
    <xf numFmtId="0" fontId="39" fillId="27" borderId="12" xfId="0" applyFont="1" applyFill="1" applyBorder="1" applyAlignment="1">
      <alignment horizontal="center"/>
    </xf>
    <xf numFmtId="4" fontId="39" fillId="27" borderId="12" xfId="0" applyNumberFormat="1" applyFont="1" applyFill="1" applyBorder="1" applyAlignment="1">
      <alignment horizontal="right"/>
    </xf>
    <xf numFmtId="4" fontId="31" fillId="27" borderId="12" xfId="0" applyNumberFormat="1" applyFont="1" applyFill="1" applyBorder="1" applyAlignment="1">
      <alignment horizontal="right"/>
    </xf>
    <xf numFmtId="0" fontId="39" fillId="25" borderId="11" xfId="0" applyFont="1" applyFill="1" applyBorder="1" applyAlignment="1">
      <alignment horizontal="center"/>
    </xf>
    <xf numFmtId="49" fontId="39" fillId="25" borderId="12" xfId="0" applyNumberFormat="1" applyFont="1" applyFill="1" applyBorder="1" applyAlignment="1">
      <alignment horizontal="center"/>
    </xf>
    <xf numFmtId="4" fontId="39" fillId="25" borderId="12" xfId="0" applyNumberFormat="1" applyFont="1" applyFill="1" applyBorder="1" applyAlignment="1">
      <alignment horizontal="right"/>
    </xf>
    <xf numFmtId="4" fontId="31" fillId="25" borderId="12" xfId="0" applyNumberFormat="1" applyFont="1" applyFill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8" fillId="0" borderId="16" xfId="0" applyFont="1" applyBorder="1"/>
    <xf numFmtId="0" fontId="38" fillId="0" borderId="11" xfId="0" applyFont="1" applyBorder="1" applyAlignment="1">
      <alignment horizontal="center" vertical="center"/>
    </xf>
    <xf numFmtId="49" fontId="29" fillId="25" borderId="18" xfId="0" applyNumberFormat="1" applyFont="1" applyFill="1" applyBorder="1" applyAlignment="1">
      <alignment horizontal="right"/>
    </xf>
    <xf numFmtId="2" fontId="27" fillId="25" borderId="12" xfId="0" applyNumberFormat="1" applyFont="1" applyFill="1" applyBorder="1" applyAlignment="1">
      <alignment horizontal="right"/>
    </xf>
    <xf numFmtId="0" fontId="27" fillId="0" borderId="24" xfId="0" applyFont="1" applyBorder="1" applyAlignment="1">
      <alignment horizontal="center"/>
    </xf>
    <xf numFmtId="4" fontId="32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32" fillId="0" borderId="11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32" fillId="0" borderId="11" xfId="0" applyFont="1" applyFill="1" applyBorder="1" applyAlignment="1">
      <alignment horizontal="left" wrapText="1"/>
    </xf>
    <xf numFmtId="0" fontId="0" fillId="0" borderId="11" xfId="0" applyBorder="1"/>
    <xf numFmtId="0" fontId="0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24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4" fontId="27" fillId="25" borderId="18" xfId="0" applyNumberFormat="1" applyFont="1" applyFill="1" applyBorder="1" applyAlignment="1">
      <alignment horizontal="right"/>
    </xf>
    <xf numFmtId="0" fontId="29" fillId="24" borderId="1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0" fillId="0" borderId="0" xfId="0"/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/>
    <xf numFmtId="0" fontId="29" fillId="0" borderId="0" xfId="0" applyFont="1"/>
    <xf numFmtId="0" fontId="27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0" xfId="0" applyFont="1" applyBorder="1"/>
    <xf numFmtId="0" fontId="27" fillId="0" borderId="0" xfId="0" applyFont="1" applyBorder="1"/>
    <xf numFmtId="4" fontId="27" fillId="0" borderId="12" xfId="0" applyNumberFormat="1" applyFont="1" applyBorder="1"/>
    <xf numFmtId="4" fontId="27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27" fillId="25" borderId="0" xfId="0" applyFont="1" applyFill="1" applyBorder="1"/>
    <xf numFmtId="0" fontId="27" fillId="25" borderId="0" xfId="0" applyFont="1" applyFill="1" applyBorder="1" applyAlignment="1">
      <alignment horizontal="right"/>
    </xf>
    <xf numFmtId="0" fontId="27" fillId="0" borderId="11" xfId="0" applyFont="1" applyBorder="1"/>
    <xf numFmtId="4" fontId="27" fillId="25" borderId="15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" fontId="27" fillId="0" borderId="11" xfId="0" applyNumberFormat="1" applyFont="1" applyBorder="1"/>
    <xf numFmtId="4" fontId="29" fillId="0" borderId="11" xfId="0" applyNumberFormat="1" applyFont="1" applyBorder="1"/>
    <xf numFmtId="4" fontId="29" fillId="25" borderId="15" xfId="0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12" xfId="0" applyFont="1" applyBorder="1"/>
    <xf numFmtId="4" fontId="29" fillId="0" borderId="12" xfId="0" applyNumberFormat="1" applyFont="1" applyBorder="1"/>
    <xf numFmtId="0" fontId="31" fillId="0" borderId="0" xfId="0" applyFont="1"/>
    <xf numFmtId="0" fontId="27" fillId="25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right"/>
    </xf>
    <xf numFmtId="0" fontId="29" fillId="25" borderId="0" xfId="0" applyFont="1" applyFill="1" applyBorder="1" applyAlignment="1">
      <alignment horizontal="left"/>
    </xf>
    <xf numFmtId="0" fontId="29" fillId="25" borderId="13" xfId="0" applyFont="1" applyFill="1" applyBorder="1"/>
    <xf numFmtId="0" fontId="29" fillId="25" borderId="12" xfId="0" applyFont="1" applyFill="1" applyBorder="1"/>
    <xf numFmtId="4" fontId="29" fillId="25" borderId="12" xfId="0" applyNumberFormat="1" applyFont="1" applyFill="1" applyBorder="1"/>
    <xf numFmtId="49" fontId="27" fillId="25" borderId="11" xfId="0" applyNumberFormat="1" applyFont="1" applyFill="1" applyBorder="1" applyAlignment="1">
      <alignment horizontal="center"/>
    </xf>
    <xf numFmtId="4" fontId="27" fillId="25" borderId="12" xfId="0" applyNumberFormat="1" applyFont="1" applyFill="1" applyBorder="1"/>
    <xf numFmtId="4" fontId="29" fillId="25" borderId="12" xfId="0" applyNumberFormat="1" applyFont="1" applyFill="1" applyBorder="1" applyAlignment="1">
      <alignment horizontal="right"/>
    </xf>
    <xf numFmtId="14" fontId="27" fillId="0" borderId="0" xfId="0" applyNumberFormat="1" applyFont="1"/>
    <xf numFmtId="0" fontId="27" fillId="0" borderId="17" xfId="0" applyFont="1" applyBorder="1"/>
    <xf numFmtId="0" fontId="29" fillId="0" borderId="17" xfId="0" applyFont="1" applyBorder="1"/>
    <xf numFmtId="4" fontId="27" fillId="0" borderId="16" xfId="0" applyNumberFormat="1" applyFont="1" applyBorder="1"/>
    <xf numFmtId="4" fontId="29" fillId="0" borderId="16" xfId="0" applyNumberFormat="1" applyFont="1" applyBorder="1"/>
    <xf numFmtId="4" fontId="29" fillId="26" borderId="16" xfId="44" applyNumberFormat="1" applyFont="1" applyFill="1" applyBorder="1" applyAlignment="1" applyProtection="1"/>
    <xf numFmtId="4" fontId="27" fillId="26" borderId="16" xfId="44" applyNumberFormat="1" applyFont="1" applyFill="1" applyBorder="1" applyAlignment="1" applyProtection="1"/>
    <xf numFmtId="0" fontId="27" fillId="0" borderId="19" xfId="0" applyFont="1" applyBorder="1"/>
    <xf numFmtId="0" fontId="27" fillId="0" borderId="18" xfId="0" applyFont="1" applyBorder="1"/>
    <xf numFmtId="0" fontId="27" fillId="0" borderId="20" xfId="0" applyFont="1" applyBorder="1"/>
    <xf numFmtId="0" fontId="27" fillId="0" borderId="16" xfId="0" applyFont="1" applyBorder="1"/>
    <xf numFmtId="0" fontId="29" fillId="0" borderId="10" xfId="0" applyFont="1" applyBorder="1"/>
    <xf numFmtId="0" fontId="29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4" fontId="29" fillId="0" borderId="21" xfId="0" applyNumberFormat="1" applyFont="1" applyBorder="1"/>
    <xf numFmtId="0" fontId="27" fillId="25" borderId="13" xfId="0" applyFont="1" applyFill="1" applyBorder="1" applyAlignment="1">
      <alignment horizontal="right"/>
    </xf>
    <xf numFmtId="4" fontId="27" fillId="25" borderId="11" xfId="0" applyNumberFormat="1" applyFont="1" applyFill="1" applyBorder="1" applyAlignment="1">
      <alignment horizontal="right"/>
    </xf>
    <xf numFmtId="4" fontId="29" fillId="25" borderId="11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/>
    </xf>
    <xf numFmtId="0" fontId="29" fillId="2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25" borderId="11" xfId="0" applyNumberFormat="1" applyFont="1" applyFill="1" applyBorder="1"/>
    <xf numFmtId="0" fontId="29" fillId="0" borderId="17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29" fillId="0" borderId="11" xfId="0" applyFont="1" applyBorder="1"/>
    <xf numFmtId="0" fontId="27" fillId="0" borderId="15" xfId="0" applyFont="1" applyBorder="1"/>
    <xf numFmtId="49" fontId="29" fillId="25" borderId="15" xfId="0" applyNumberFormat="1" applyFont="1" applyFill="1" applyBorder="1" applyAlignment="1">
      <alignment horizontal="right"/>
    </xf>
    <xf numFmtId="0" fontId="27" fillId="25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49" fontId="27" fillId="29" borderId="11" xfId="0" applyNumberFormat="1" applyFont="1" applyFill="1" applyBorder="1" applyAlignment="1">
      <alignment horizontal="center"/>
    </xf>
    <xf numFmtId="4" fontId="27" fillId="29" borderId="11" xfId="0" applyNumberFormat="1" applyFont="1" applyFill="1" applyBorder="1" applyAlignment="1">
      <alignment horizontal="right"/>
    </xf>
    <xf numFmtId="4" fontId="29" fillId="25" borderId="23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27" fillId="29" borderId="14" xfId="0" applyFont="1" applyFill="1" applyBorder="1" applyAlignment="1">
      <alignment horizontal="center"/>
    </xf>
    <xf numFmtId="49" fontId="0" fillId="29" borderId="11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left"/>
    </xf>
    <xf numFmtId="2" fontId="0" fillId="0" borderId="11" xfId="0" applyNumberForma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 horizontal="center" vertical="center"/>
    </xf>
    <xf numFmtId="49" fontId="29" fillId="25" borderId="18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27" fillId="29" borderId="11" xfId="0" applyFont="1" applyFill="1" applyBorder="1" applyAlignment="1">
      <alignment horizontal="center"/>
    </xf>
    <xf numFmtId="0" fontId="27" fillId="29" borderId="24" xfId="0" applyFont="1" applyFill="1" applyBorder="1" applyAlignment="1">
      <alignment horizontal="center"/>
    </xf>
    <xf numFmtId="4" fontId="29" fillId="29" borderId="11" xfId="0" applyNumberFormat="1" applyFont="1" applyFill="1" applyBorder="1" applyAlignment="1">
      <alignment horizontal="right"/>
    </xf>
    <xf numFmtId="0" fontId="27" fillId="0" borderId="24" xfId="0" applyFont="1" applyBorder="1" applyAlignment="1">
      <alignment horizontal="center"/>
    </xf>
    <xf numFmtId="4" fontId="32" fillId="0" borderId="11" xfId="0" applyNumberFormat="1" applyFont="1" applyBorder="1" applyAlignment="1">
      <alignment horizontal="right"/>
    </xf>
    <xf numFmtId="0" fontId="29" fillId="29" borderId="11" xfId="0" applyFont="1" applyFill="1" applyBorder="1" applyAlignment="1">
      <alignment horizontal="center"/>
    </xf>
    <xf numFmtId="4" fontId="29" fillId="29" borderId="12" xfId="0" applyNumberFormat="1" applyFont="1" applyFill="1" applyBorder="1" applyAlignment="1">
      <alignment horizontal="right"/>
    </xf>
    <xf numFmtId="0" fontId="27" fillId="29" borderId="15" xfId="0" applyFont="1" applyFill="1" applyBorder="1" applyAlignment="1">
      <alignment horizontal="center"/>
    </xf>
    <xf numFmtId="0" fontId="27" fillId="29" borderId="11" xfId="0" applyFont="1" applyFill="1" applyBorder="1"/>
    <xf numFmtId="0" fontId="32" fillId="0" borderId="11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right"/>
    </xf>
    <xf numFmtId="49" fontId="0" fillId="25" borderId="11" xfId="0" applyNumberFormat="1" applyFill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0" fontId="27" fillId="25" borderId="24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0" fontId="32" fillId="0" borderId="16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/>
    </xf>
    <xf numFmtId="2" fontId="27" fillId="0" borderId="11" xfId="0" applyNumberFormat="1" applyFont="1" applyBorder="1"/>
    <xf numFmtId="2" fontId="29" fillId="0" borderId="11" xfId="0" applyNumberFormat="1" applyFont="1" applyBorder="1"/>
    <xf numFmtId="0" fontId="32" fillId="25" borderId="16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 wrapText="1"/>
    </xf>
    <xf numFmtId="0" fontId="0" fillId="0" borderId="11" xfId="0" applyBorder="1"/>
    <xf numFmtId="0" fontId="0" fillId="0" borderId="20" xfId="0" applyBorder="1" applyAlignment="1">
      <alignment horizontal="center"/>
    </xf>
    <xf numFmtId="0" fontId="27" fillId="25" borderId="16" xfId="0" applyFont="1" applyFill="1" applyBorder="1" applyAlignment="1">
      <alignment horizontal="left"/>
    </xf>
    <xf numFmtId="0" fontId="39" fillId="25" borderId="11" xfId="0" applyFont="1" applyFill="1" applyBorder="1" applyAlignment="1">
      <alignment horizontal="center"/>
    </xf>
    <xf numFmtId="49" fontId="39" fillId="25" borderId="12" xfId="0" applyNumberFormat="1" applyFont="1" applyFill="1" applyBorder="1" applyAlignment="1">
      <alignment horizontal="center"/>
    </xf>
    <xf numFmtId="49" fontId="39" fillId="25" borderId="11" xfId="0" applyNumberFormat="1" applyFont="1" applyFill="1" applyBorder="1" applyAlignment="1">
      <alignment horizontal="center"/>
    </xf>
    <xf numFmtId="4" fontId="39" fillId="25" borderId="11" xfId="0" applyNumberFormat="1" applyFont="1" applyFill="1" applyBorder="1" applyAlignment="1">
      <alignment horizontal="right"/>
    </xf>
    <xf numFmtId="4" fontId="31" fillId="25" borderId="11" xfId="0" applyNumberFormat="1" applyFont="1" applyFill="1" applyBorder="1" applyAlignment="1">
      <alignment horizontal="right"/>
    </xf>
    <xf numFmtId="0" fontId="27" fillId="25" borderId="11" xfId="0" applyFont="1" applyFill="1" applyBorder="1" applyAlignment="1">
      <alignment horizontal="left"/>
    </xf>
    <xf numFmtId="49" fontId="27" fillId="26" borderId="11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" fontId="27" fillId="0" borderId="11" xfId="0" applyNumberFormat="1" applyFont="1" applyBorder="1" applyAlignment="1"/>
    <xf numFmtId="4" fontId="29" fillId="0" borderId="11" xfId="0" applyNumberFormat="1" applyFont="1" applyBorder="1" applyAlignment="1"/>
    <xf numFmtId="0" fontId="38" fillId="0" borderId="16" xfId="0" applyFont="1" applyBorder="1"/>
    <xf numFmtId="0" fontId="38" fillId="0" borderId="11" xfId="0" applyFont="1" applyBorder="1" applyAlignment="1">
      <alignment horizontal="center" vertical="center"/>
    </xf>
    <xf numFmtId="4" fontId="29" fillId="25" borderId="16" xfId="0" applyNumberFormat="1" applyFont="1" applyFill="1" applyBorder="1"/>
    <xf numFmtId="4" fontId="29" fillId="25" borderId="23" xfId="0" applyNumberFormat="1" applyFont="1" applyFill="1" applyBorder="1"/>
    <xf numFmtId="0" fontId="29" fillId="0" borderId="11" xfId="0" applyFont="1" applyBorder="1" applyAlignment="1">
      <alignment horizontal="left"/>
    </xf>
    <xf numFmtId="4" fontId="39" fillId="25" borderId="12" xfId="0" applyNumberFormat="1" applyFont="1" applyFill="1" applyBorder="1" applyAlignment="1">
      <alignment horizontal="right"/>
    </xf>
    <xf numFmtId="4" fontId="31" fillId="25" borderId="12" xfId="0" applyNumberFormat="1" applyFont="1" applyFill="1" applyBorder="1" applyAlignment="1">
      <alignment horizontal="right"/>
    </xf>
    <xf numFmtId="2" fontId="27" fillId="29" borderId="12" xfId="0" applyNumberFormat="1" applyFont="1" applyFill="1" applyBorder="1" applyAlignment="1">
      <alignment horizontal="right"/>
    </xf>
    <xf numFmtId="2" fontId="29" fillId="29" borderId="11" xfId="0" applyNumberFormat="1" applyFont="1" applyFill="1" applyBorder="1" applyAlignment="1">
      <alignment horizontal="right"/>
    </xf>
    <xf numFmtId="0" fontId="27" fillId="29" borderId="16" xfId="0" applyFont="1" applyFill="1" applyBorder="1" applyAlignment="1">
      <alignment horizontal="left"/>
    </xf>
    <xf numFmtId="49" fontId="27" fillId="29" borderId="12" xfId="0" applyNumberFormat="1" applyFont="1" applyFill="1" applyBorder="1" applyAlignment="1">
      <alignment horizontal="center"/>
    </xf>
    <xf numFmtId="4" fontId="27" fillId="29" borderId="12" xfId="0" applyNumberFormat="1" applyFont="1" applyFill="1" applyBorder="1" applyAlignment="1">
      <alignment horizontal="right"/>
    </xf>
    <xf numFmtId="4" fontId="27" fillId="29" borderId="12" xfId="0" applyNumberFormat="1" applyFont="1" applyFill="1" applyBorder="1"/>
    <xf numFmtId="2" fontId="27" fillId="29" borderId="11" xfId="0" applyNumberFormat="1" applyFont="1" applyFill="1" applyBorder="1"/>
    <xf numFmtId="2" fontId="29" fillId="29" borderId="11" xfId="0" applyNumberFormat="1" applyFont="1" applyFill="1" applyBorder="1"/>
    <xf numFmtId="0" fontId="32" fillId="29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32" fillId="29" borderId="11" xfId="0" applyFont="1" applyFill="1" applyBorder="1" applyAlignment="1">
      <alignment horizontal="left" wrapText="1"/>
    </xf>
    <xf numFmtId="0" fontId="29" fillId="29" borderId="15" xfId="0" applyFont="1" applyFill="1" applyBorder="1" applyAlignment="1">
      <alignment horizontal="center"/>
    </xf>
    <xf numFmtId="0" fontId="0" fillId="29" borderId="11" xfId="0" applyFont="1" applyFill="1" applyBorder="1" applyAlignment="1">
      <alignment horizontal="center"/>
    </xf>
    <xf numFmtId="2" fontId="0" fillId="29" borderId="11" xfId="0" applyNumberFormat="1" applyFont="1" applyFill="1" applyBorder="1" applyAlignment="1">
      <alignment horizontal="right"/>
    </xf>
    <xf numFmtId="2" fontId="9" fillId="29" borderId="11" xfId="0" applyNumberFormat="1" applyFont="1" applyFill="1" applyBorder="1" applyAlignment="1">
      <alignment horizontal="right"/>
    </xf>
    <xf numFmtId="0" fontId="0" fillId="29" borderId="14" xfId="0" applyFill="1" applyBorder="1" applyAlignment="1">
      <alignment horizontal="center"/>
    </xf>
    <xf numFmtId="4" fontId="27" fillId="29" borderId="16" xfId="0" applyNumberFormat="1" applyFont="1" applyFill="1" applyBorder="1" applyAlignment="1">
      <alignment horizontal="right"/>
    </xf>
    <xf numFmtId="0" fontId="0" fillId="29" borderId="24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0" fillId="29" borderId="11" xfId="0" applyNumberFormat="1" applyFont="1" applyFill="1" applyBorder="1" applyAlignment="1">
      <alignment horizontal="right"/>
    </xf>
    <xf numFmtId="4" fontId="9" fillId="29" borderId="11" xfId="0" applyNumberFormat="1" applyFont="1" applyFill="1" applyBorder="1" applyAlignment="1">
      <alignment horizontal="right"/>
    </xf>
    <xf numFmtId="0" fontId="0" fillId="25" borderId="15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49" fontId="0" fillId="25" borderId="15" xfId="0" applyNumberFormat="1" applyFont="1" applyFill="1" applyBorder="1" applyAlignment="1">
      <alignment horizontal="center" vertical="center"/>
    </xf>
    <xf numFmtId="2" fontId="0" fillId="25" borderId="15" xfId="0" applyNumberFormat="1" applyFont="1" applyFill="1" applyBorder="1" applyAlignment="1">
      <alignment horizontal="right"/>
    </xf>
    <xf numFmtId="2" fontId="33" fillId="25" borderId="15" xfId="0" applyNumberFormat="1" applyFont="1" applyFill="1" applyBorder="1" applyAlignment="1">
      <alignment horizontal="right"/>
    </xf>
    <xf numFmtId="0" fontId="32" fillId="25" borderId="12" xfId="0" applyFont="1" applyFill="1" applyBorder="1" applyAlignment="1">
      <alignment horizontal="left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49" fontId="0" fillId="25" borderId="15" xfId="0" applyNumberForma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left"/>
    </xf>
    <xf numFmtId="0" fontId="0" fillId="25" borderId="24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2" fontId="0" fillId="29" borderId="15" xfId="0" applyNumberFormat="1" applyFont="1" applyFill="1" applyBorder="1" applyAlignment="1">
      <alignment horizontal="right"/>
    </xf>
    <xf numFmtId="2" fontId="9" fillId="29" borderId="15" xfId="0" applyNumberFormat="1" applyFont="1" applyFill="1" applyBorder="1" applyAlignment="1">
      <alignment horizontal="right"/>
    </xf>
    <xf numFmtId="2" fontId="29" fillId="29" borderId="12" xfId="0" applyNumberFormat="1" applyFont="1" applyFill="1" applyBorder="1" applyAlignment="1">
      <alignment horizontal="right"/>
    </xf>
    <xf numFmtId="49" fontId="27" fillId="26" borderId="16" xfId="0" applyNumberFormat="1" applyFont="1" applyFill="1" applyBorder="1" applyAlignment="1">
      <alignment horizontal="left"/>
    </xf>
  </cellXfs>
  <cellStyles count="59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4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2 2" xfId="45"/>
    <cellStyle name="normální 2 3" xfId="47"/>
    <cellStyle name="normální 2 4" xfId="49"/>
    <cellStyle name="normální 2 5" xfId="51"/>
    <cellStyle name="normální 2 6" xfId="53"/>
    <cellStyle name="normální 2 7" xfId="55"/>
    <cellStyle name="normální 2 8" xfId="57"/>
    <cellStyle name="normální 3" xfId="43"/>
    <cellStyle name="normální 3 2" xfId="46"/>
    <cellStyle name="normální 3 3" xfId="48"/>
    <cellStyle name="normální 3 4" xfId="50"/>
    <cellStyle name="normální 3 5" xfId="52"/>
    <cellStyle name="normální 3 6" xfId="54"/>
    <cellStyle name="normální 3 7" xfId="56"/>
    <cellStyle name="normální 3 8" xfId="58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135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pane ySplit="3" topLeftCell="A4" activePane="bottomLeft" state="frozen"/>
      <selection pane="bottomLeft" activeCell="C31" sqref="C31"/>
    </sheetView>
  </sheetViews>
  <sheetFormatPr defaultColWidth="9.08984375" defaultRowHeight="12.5" x14ac:dyDescent="0.25"/>
  <cols>
    <col min="1" max="1" width="4.54296875" style="5" customWidth="1"/>
    <col min="2" max="2" width="71.08984375" style="5" customWidth="1"/>
    <col min="3" max="3" width="5.54296875" style="23" customWidth="1"/>
    <col min="4" max="4" width="10.08984375" style="23" customWidth="1"/>
    <col min="5" max="5" width="7.6328125" style="5" customWidth="1"/>
    <col min="6" max="6" width="10.08984375" style="5" customWidth="1"/>
    <col min="7" max="7" width="12.08984375" style="5" customWidth="1"/>
    <col min="8" max="8" width="13" style="5" customWidth="1"/>
    <col min="9" max="9" width="12.453125" style="5" customWidth="1"/>
    <col min="10" max="13" width="11.6328125" style="5" customWidth="1"/>
    <col min="14" max="16384" width="9.08984375" style="5"/>
  </cols>
  <sheetData>
    <row r="1" spans="1:11" ht="14" x14ac:dyDescent="0.3">
      <c r="A1" s="32" t="s">
        <v>35</v>
      </c>
      <c r="B1" s="4"/>
      <c r="C1" s="22"/>
      <c r="D1" s="22"/>
      <c r="H1" s="83" t="s">
        <v>45</v>
      </c>
      <c r="I1" s="4"/>
      <c r="J1" s="32"/>
    </row>
    <row r="2" spans="1:11" s="4" customFormat="1" ht="13" x14ac:dyDescent="0.3">
      <c r="A2" s="6" t="s">
        <v>0</v>
      </c>
      <c r="B2" s="1159" t="s">
        <v>10</v>
      </c>
      <c r="C2" s="6"/>
      <c r="D2" s="6" t="s">
        <v>19</v>
      </c>
      <c r="E2" s="1159" t="s">
        <v>1</v>
      </c>
      <c r="F2" s="1159" t="s">
        <v>2</v>
      </c>
      <c r="G2" s="1159" t="s">
        <v>3</v>
      </c>
      <c r="H2" s="6" t="s">
        <v>4</v>
      </c>
      <c r="I2" s="6" t="s">
        <v>12</v>
      </c>
      <c r="J2" s="6" t="s">
        <v>5</v>
      </c>
    </row>
    <row r="3" spans="1:11" s="4" customFormat="1" ht="13" x14ac:dyDescent="0.3">
      <c r="A3" s="7" t="s">
        <v>6</v>
      </c>
      <c r="B3" s="1160"/>
      <c r="C3" s="7"/>
      <c r="D3" s="7" t="s">
        <v>20</v>
      </c>
      <c r="E3" s="1160"/>
      <c r="F3" s="1160"/>
      <c r="G3" s="1160"/>
      <c r="H3" s="7" t="s">
        <v>7</v>
      </c>
      <c r="I3" s="7" t="s">
        <v>32</v>
      </c>
      <c r="J3" s="7" t="s">
        <v>7</v>
      </c>
    </row>
    <row r="4" spans="1:11" ht="13" x14ac:dyDescent="0.3">
      <c r="A4" s="80" t="s">
        <v>40</v>
      </c>
      <c r="B4" s="66"/>
      <c r="C4" s="81"/>
      <c r="D4" s="81"/>
      <c r="E4" s="81"/>
      <c r="F4" s="81"/>
      <c r="G4" s="81"/>
      <c r="H4" s="81"/>
      <c r="I4" s="82"/>
      <c r="J4" s="78"/>
    </row>
    <row r="5" spans="1:11" s="10" customFormat="1" ht="13" x14ac:dyDescent="0.3">
      <c r="A5" s="36"/>
      <c r="B5" s="37"/>
      <c r="C5" s="38"/>
      <c r="D5" s="38"/>
      <c r="E5" s="16"/>
      <c r="F5" s="39" t="s">
        <v>9</v>
      </c>
      <c r="G5" s="40"/>
      <c r="H5" s="41">
        <v>0</v>
      </c>
      <c r="I5" s="51">
        <v>0</v>
      </c>
      <c r="J5" s="41">
        <v>0</v>
      </c>
    </row>
    <row r="6" spans="1:11" s="10" customFormat="1" ht="13" x14ac:dyDescent="0.3">
      <c r="A6" s="36"/>
      <c r="B6" s="42" t="s">
        <v>37</v>
      </c>
      <c r="C6" s="38"/>
      <c r="D6" s="38"/>
      <c r="E6" s="16"/>
      <c r="F6" s="39" t="s">
        <v>14</v>
      </c>
      <c r="G6" s="40"/>
      <c r="H6" s="41">
        <v>0</v>
      </c>
      <c r="I6" s="51">
        <v>0</v>
      </c>
      <c r="J6" s="41">
        <v>0</v>
      </c>
    </row>
    <row r="7" spans="1:11" ht="13" x14ac:dyDescent="0.3">
      <c r="A7" s="11"/>
      <c r="B7" s="16"/>
      <c r="C7" s="21"/>
      <c r="D7" s="21"/>
      <c r="E7" s="16"/>
      <c r="F7" s="43" t="s">
        <v>18</v>
      </c>
      <c r="G7" s="44"/>
      <c r="H7" s="47">
        <f t="shared" ref="H7:J7" si="0">H5-H6</f>
        <v>0</v>
      </c>
      <c r="I7" s="45">
        <f t="shared" si="0"/>
        <v>0</v>
      </c>
      <c r="J7" s="47">
        <f t="shared" si="0"/>
        <v>0</v>
      </c>
    </row>
    <row r="8" spans="1:11" ht="13" x14ac:dyDescent="0.3">
      <c r="A8" s="8" t="s">
        <v>21</v>
      </c>
      <c r="B8" s="12"/>
      <c r="C8" s="9"/>
      <c r="D8" s="9"/>
      <c r="E8" s="15"/>
      <c r="F8" s="12"/>
      <c r="G8" s="12"/>
      <c r="H8" s="14"/>
      <c r="I8" s="14"/>
      <c r="J8" s="20"/>
    </row>
    <row r="9" spans="1:11" ht="13" x14ac:dyDescent="0.3">
      <c r="A9" s="48" t="s">
        <v>8</v>
      </c>
      <c r="B9" s="33" t="s">
        <v>42</v>
      </c>
      <c r="C9" s="19"/>
      <c r="D9" s="19"/>
      <c r="E9" s="34">
        <v>2141</v>
      </c>
      <c r="F9" s="34">
        <v>5139</v>
      </c>
      <c r="G9" s="53"/>
      <c r="H9" s="49">
        <v>0</v>
      </c>
      <c r="I9" s="50">
        <v>150</v>
      </c>
      <c r="J9" s="1">
        <f t="shared" ref="J9:J12" si="1">H9+I9</f>
        <v>150</v>
      </c>
    </row>
    <row r="10" spans="1:11" ht="13" x14ac:dyDescent="0.3">
      <c r="A10" s="76"/>
      <c r="B10" s="33" t="s">
        <v>38</v>
      </c>
      <c r="C10" s="19"/>
      <c r="D10" s="19"/>
      <c r="E10" s="34">
        <v>3113</v>
      </c>
      <c r="F10" s="34">
        <v>5175</v>
      </c>
      <c r="G10" s="53" t="s">
        <v>25</v>
      </c>
      <c r="H10" s="49">
        <v>200</v>
      </c>
      <c r="I10" s="50">
        <v>-150</v>
      </c>
      <c r="J10" s="1">
        <f t="shared" si="1"/>
        <v>50</v>
      </c>
    </row>
    <row r="11" spans="1:11" ht="13" x14ac:dyDescent="0.3">
      <c r="A11" s="35" t="s">
        <v>11</v>
      </c>
      <c r="B11" s="33" t="s">
        <v>39</v>
      </c>
      <c r="C11" s="19"/>
      <c r="D11" s="19"/>
      <c r="E11" s="34">
        <v>3419</v>
      </c>
      <c r="F11" s="34">
        <v>5222</v>
      </c>
      <c r="G11" s="53" t="s">
        <v>31</v>
      </c>
      <c r="H11" s="13">
        <v>0</v>
      </c>
      <c r="I11" s="30">
        <v>5</v>
      </c>
      <c r="J11" s="1">
        <f t="shared" si="1"/>
        <v>5</v>
      </c>
    </row>
    <row r="12" spans="1:11" ht="13" x14ac:dyDescent="0.3">
      <c r="A12" s="76"/>
      <c r="B12" s="33" t="s">
        <v>34</v>
      </c>
      <c r="C12" s="19"/>
      <c r="D12" s="19"/>
      <c r="E12" s="34">
        <v>6112</v>
      </c>
      <c r="F12" s="34">
        <v>5901</v>
      </c>
      <c r="G12" s="53" t="s">
        <v>24</v>
      </c>
      <c r="H12" s="13">
        <v>100</v>
      </c>
      <c r="I12" s="30">
        <v>-5</v>
      </c>
      <c r="J12" s="1">
        <f t="shared" si="1"/>
        <v>95</v>
      </c>
    </row>
    <row r="13" spans="1:11" ht="11.25" customHeight="1" x14ac:dyDescent="0.3">
      <c r="A13" s="11"/>
      <c r="F13" s="28" t="s">
        <v>22</v>
      </c>
      <c r="G13" s="29"/>
      <c r="H13" s="13">
        <f>SUM(H9:H12)</f>
        <v>300</v>
      </c>
      <c r="I13" s="30">
        <f>SUM(I9:I12)</f>
        <v>0</v>
      </c>
      <c r="J13" s="13">
        <f>SUM(J9:J12)</f>
        <v>300</v>
      </c>
    </row>
    <row r="14" spans="1:11" ht="11.25" customHeight="1" x14ac:dyDescent="0.3">
      <c r="A14" s="18" t="s">
        <v>41</v>
      </c>
      <c r="B14" s="12"/>
      <c r="C14" s="9"/>
      <c r="D14" s="9"/>
      <c r="E14" s="15"/>
      <c r="F14" s="12"/>
      <c r="G14" s="12"/>
      <c r="H14" s="14"/>
      <c r="I14" s="14"/>
      <c r="J14" s="13"/>
      <c r="K14" s="12"/>
    </row>
    <row r="15" spans="1:11" ht="11.25" customHeight="1" x14ac:dyDescent="0.3">
      <c r="A15" s="2"/>
      <c r="B15" s="3"/>
      <c r="C15" s="77"/>
      <c r="D15" s="3"/>
      <c r="E15" s="70"/>
      <c r="F15" s="70"/>
      <c r="G15" s="46"/>
      <c r="H15" s="71">
        <v>0</v>
      </c>
      <c r="I15" s="72">
        <v>0</v>
      </c>
      <c r="J15" s="79"/>
    </row>
    <row r="16" spans="1:11" ht="11.25" customHeight="1" x14ac:dyDescent="0.3">
      <c r="A16" s="21"/>
      <c r="B16" s="16"/>
      <c r="C16" s="21"/>
      <c r="D16" s="21"/>
      <c r="E16" s="17"/>
      <c r="F16" s="69"/>
      <c r="G16" s="31" t="s">
        <v>23</v>
      </c>
      <c r="H16" s="20">
        <f>SUM(H15:H15)</f>
        <v>0</v>
      </c>
      <c r="I16" s="26">
        <f>SUM(I15:I15)</f>
        <v>0</v>
      </c>
      <c r="J16" s="20">
        <f>SUM(J15:J15)</f>
        <v>0</v>
      </c>
    </row>
    <row r="17" spans="1:10" ht="11.25" customHeight="1" x14ac:dyDescent="0.3">
      <c r="A17" s="21"/>
      <c r="B17" s="16"/>
      <c r="C17" s="21"/>
      <c r="D17" s="21"/>
      <c r="E17" s="17"/>
      <c r="F17" s="73"/>
      <c r="G17" s="74"/>
      <c r="H17" s="75"/>
      <c r="I17" s="72"/>
      <c r="J17" s="71"/>
    </row>
    <row r="18" spans="1:10" ht="11.25" customHeight="1" x14ac:dyDescent="0.3">
      <c r="B18" s="27" t="s">
        <v>33</v>
      </c>
      <c r="C18" s="9"/>
      <c r="D18" s="9"/>
      <c r="E18" s="62" t="s">
        <v>9</v>
      </c>
      <c r="F18" s="67"/>
      <c r="G18" s="60"/>
      <c r="H18" s="56"/>
      <c r="I18" s="25">
        <f>I5</f>
        <v>0</v>
      </c>
      <c r="J18" s="24"/>
    </row>
    <row r="19" spans="1:10" ht="11.25" customHeight="1" x14ac:dyDescent="0.3">
      <c r="B19" s="12"/>
      <c r="C19" s="9"/>
      <c r="D19" s="9"/>
      <c r="E19" s="54" t="s">
        <v>17</v>
      </c>
      <c r="F19" s="66"/>
      <c r="G19" s="63"/>
      <c r="H19" s="56"/>
      <c r="I19" s="25">
        <f>I13+I6</f>
        <v>0</v>
      </c>
      <c r="J19" s="24"/>
    </row>
    <row r="20" spans="1:10" ht="11.25" customHeight="1" x14ac:dyDescent="0.3">
      <c r="B20" s="12"/>
      <c r="C20" s="9"/>
      <c r="D20" s="9"/>
      <c r="E20" s="11" t="s">
        <v>15</v>
      </c>
      <c r="F20" s="12"/>
      <c r="G20" s="61"/>
      <c r="H20" s="56"/>
      <c r="I20" s="25">
        <f>I16</f>
        <v>0</v>
      </c>
      <c r="J20" s="24"/>
    </row>
    <row r="21" spans="1:10" ht="11.25" customHeight="1" x14ac:dyDescent="0.3">
      <c r="B21" s="12"/>
      <c r="C21" s="9"/>
      <c r="D21" s="9"/>
      <c r="E21" s="54" t="s">
        <v>26</v>
      </c>
      <c r="F21" s="66"/>
      <c r="G21" s="63"/>
      <c r="H21" s="56"/>
      <c r="I21" s="25">
        <f>I19+I20</f>
        <v>0</v>
      </c>
      <c r="J21" s="24"/>
    </row>
    <row r="22" spans="1:10" ht="11.25" customHeight="1" x14ac:dyDescent="0.3">
      <c r="B22" s="12"/>
      <c r="C22" s="9"/>
      <c r="D22" s="9"/>
      <c r="E22" s="64" t="s">
        <v>16</v>
      </c>
      <c r="F22" s="12"/>
      <c r="G22" s="61"/>
      <c r="H22" s="57"/>
      <c r="I22" s="25">
        <f>I18-I21</f>
        <v>0</v>
      </c>
      <c r="J22" s="24"/>
    </row>
    <row r="23" spans="1:10" ht="11.25" customHeight="1" x14ac:dyDescent="0.3">
      <c r="B23" s="12"/>
      <c r="C23" s="9"/>
      <c r="D23" s="9"/>
      <c r="E23" s="55" t="s">
        <v>30</v>
      </c>
      <c r="F23" s="66"/>
      <c r="G23" s="63"/>
      <c r="H23" s="57"/>
      <c r="I23" s="25">
        <v>0</v>
      </c>
      <c r="J23" s="24"/>
    </row>
    <row r="24" spans="1:10" ht="11.25" customHeight="1" x14ac:dyDescent="0.25">
      <c r="E24" s="5" t="s">
        <v>29</v>
      </c>
      <c r="G24" s="12"/>
      <c r="H24" s="52">
        <v>42736</v>
      </c>
      <c r="J24" s="52">
        <v>42766</v>
      </c>
    </row>
    <row r="25" spans="1:10" ht="11.25" customHeight="1" x14ac:dyDescent="0.3">
      <c r="B25" s="27" t="s">
        <v>36</v>
      </c>
      <c r="C25" s="9"/>
      <c r="D25" s="9"/>
      <c r="E25" s="65" t="s">
        <v>13</v>
      </c>
      <c r="F25" s="67"/>
      <c r="G25" s="60"/>
      <c r="H25" s="58">
        <v>353369.26</v>
      </c>
      <c r="I25" s="25">
        <f>I18</f>
        <v>0</v>
      </c>
      <c r="J25" s="25">
        <f>H25+I25</f>
        <v>353369.26</v>
      </c>
    </row>
    <row r="26" spans="1:10" ht="11.25" customHeight="1" x14ac:dyDescent="0.3">
      <c r="B26" s="12"/>
      <c r="C26" s="9"/>
      <c r="D26" s="9"/>
      <c r="E26" s="54" t="s">
        <v>17</v>
      </c>
      <c r="F26" s="66"/>
      <c r="G26" s="63"/>
      <c r="H26" s="59">
        <v>274849.75</v>
      </c>
      <c r="I26" s="25">
        <f>I13+I6</f>
        <v>0</v>
      </c>
      <c r="J26" s="24">
        <f>H26+I26</f>
        <v>274849.75</v>
      </c>
    </row>
    <row r="27" spans="1:10" ht="11.25" customHeight="1" x14ac:dyDescent="0.3">
      <c r="B27" s="12"/>
      <c r="C27" s="9"/>
      <c r="D27" s="9"/>
      <c r="E27" s="11" t="s">
        <v>15</v>
      </c>
      <c r="F27" s="12"/>
      <c r="G27" s="61"/>
      <c r="H27" s="59">
        <v>78519.509999999995</v>
      </c>
      <c r="I27" s="25">
        <f>I16</f>
        <v>0</v>
      </c>
      <c r="J27" s="24">
        <f>H27+I27</f>
        <v>78519.509999999995</v>
      </c>
    </row>
    <row r="28" spans="1:10" ht="11.25" customHeight="1" x14ac:dyDescent="0.3">
      <c r="B28" s="5" t="s">
        <v>43</v>
      </c>
      <c r="E28" s="55" t="s">
        <v>27</v>
      </c>
      <c r="F28" s="66"/>
      <c r="G28" s="63"/>
      <c r="H28" s="25">
        <f t="shared" ref="H28:J28" si="2">SUM(H26:H27)</f>
        <v>353369.26</v>
      </c>
      <c r="I28" s="25">
        <f t="shared" si="2"/>
        <v>0</v>
      </c>
      <c r="J28" s="25">
        <f t="shared" si="2"/>
        <v>353369.26</v>
      </c>
    </row>
    <row r="29" spans="1:10" ht="11.25" customHeight="1" x14ac:dyDescent="0.3">
      <c r="E29" s="11" t="s">
        <v>18</v>
      </c>
      <c r="F29" s="12"/>
      <c r="G29" s="61"/>
      <c r="H29" s="24">
        <f t="shared" ref="H29:J29" si="3">H25-H28</f>
        <v>0</v>
      </c>
      <c r="I29" s="25">
        <f t="shared" si="3"/>
        <v>0</v>
      </c>
      <c r="J29" s="24">
        <f t="shared" si="3"/>
        <v>0</v>
      </c>
    </row>
    <row r="30" spans="1:10" ht="11.25" customHeight="1" x14ac:dyDescent="0.3">
      <c r="E30" s="55" t="s">
        <v>28</v>
      </c>
      <c r="F30" s="66"/>
      <c r="G30" s="63"/>
      <c r="H30" s="68">
        <v>0</v>
      </c>
      <c r="I30" s="25">
        <f>I23</f>
        <v>0</v>
      </c>
      <c r="J30" s="25">
        <f>H30+I30</f>
        <v>0</v>
      </c>
    </row>
    <row r="31" spans="1:10" ht="11.25" customHeight="1" x14ac:dyDescent="0.25"/>
    <row r="32" spans="1:10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mergeCells count="4">
    <mergeCell ref="B2:B3"/>
    <mergeCell ref="E2:E3"/>
    <mergeCell ref="F2:F3"/>
    <mergeCell ref="G2:G3"/>
  </mergeCells>
  <conditionalFormatting sqref="B1:B2">
    <cfRule type="expression" dxfId="134" priority="133" stopIfTrue="1">
      <formula>$L1="Z"</formula>
    </cfRule>
    <cfRule type="expression" dxfId="133" priority="134" stopIfTrue="1">
      <formula>$L1="T"</formula>
    </cfRule>
    <cfRule type="expression" dxfId="132" priority="135" stopIfTrue="1">
      <formula>$L1="Y"</formula>
    </cfRule>
  </conditionalFormatting>
  <conditionalFormatting sqref="B2">
    <cfRule type="expression" dxfId="131" priority="130" stopIfTrue="1">
      <formula>$L2="Z"</formula>
    </cfRule>
    <cfRule type="expression" dxfId="130" priority="131" stopIfTrue="1">
      <formula>$L2="T"</formula>
    </cfRule>
    <cfRule type="expression" dxfId="129" priority="132" stopIfTrue="1">
      <formula>$L2="Y"</formula>
    </cfRule>
  </conditionalFormatting>
  <conditionalFormatting sqref="C5:D6">
    <cfRule type="expression" dxfId="128" priority="127" stopIfTrue="1">
      <formula>#REF!="Z"</formula>
    </cfRule>
    <cfRule type="expression" dxfId="127" priority="128" stopIfTrue="1">
      <formula>#REF!="T"</formula>
    </cfRule>
    <cfRule type="expression" dxfId="126" priority="129" stopIfTrue="1">
      <formula>#REF!="Y"</formula>
    </cfRule>
  </conditionalFormatting>
  <conditionalFormatting sqref="H25">
    <cfRule type="expression" dxfId="125" priority="124" stopIfTrue="1">
      <formula>$J25="Z"</formula>
    </cfRule>
    <cfRule type="expression" dxfId="124" priority="125" stopIfTrue="1">
      <formula>$J25="T"</formula>
    </cfRule>
    <cfRule type="expression" dxfId="123" priority="126" stopIfTrue="1">
      <formula>$J25="Y"</formula>
    </cfRule>
  </conditionalFormatting>
  <conditionalFormatting sqref="H26">
    <cfRule type="expression" dxfId="122" priority="121" stopIfTrue="1">
      <formula>$J26="Z"</formula>
    </cfRule>
    <cfRule type="expression" dxfId="121" priority="122" stopIfTrue="1">
      <formula>$J26="T"</formula>
    </cfRule>
    <cfRule type="expression" dxfId="120" priority="123" stopIfTrue="1">
      <formula>$J26="Y"</formula>
    </cfRule>
  </conditionalFormatting>
  <conditionalFormatting sqref="H27">
    <cfRule type="expression" dxfId="119" priority="118" stopIfTrue="1">
      <formula>$J27="Z"</formula>
    </cfRule>
    <cfRule type="expression" dxfId="118" priority="119" stopIfTrue="1">
      <formula>$J27="T"</formula>
    </cfRule>
    <cfRule type="expression" dxfId="117" priority="120" stopIfTrue="1">
      <formula>$J27="Y"</formula>
    </cfRule>
  </conditionalFormatting>
  <pageMargins left="0.70866141732283472" right="0.4" top="0.81" bottom="0.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pane ySplit="3" topLeftCell="A4" activePane="bottomLeft" state="frozen"/>
      <selection pane="bottomLeft" activeCell="F31" sqref="F31"/>
    </sheetView>
  </sheetViews>
  <sheetFormatPr defaultRowHeight="12.5" x14ac:dyDescent="0.25"/>
  <cols>
    <col min="2" max="2" width="71" bestFit="1" customWidth="1"/>
    <col min="4" max="4" width="9.81640625" bestFit="1" customWidth="1"/>
    <col min="8" max="8" width="15.36328125" customWidth="1"/>
    <col min="10" max="10" width="15" customWidth="1"/>
  </cols>
  <sheetData>
    <row r="1" spans="1:10" ht="14" x14ac:dyDescent="0.3">
      <c r="A1" s="872" t="s">
        <v>847</v>
      </c>
      <c r="B1" s="848"/>
      <c r="C1" s="865"/>
      <c r="D1" s="865"/>
      <c r="E1" s="844"/>
      <c r="F1" s="844"/>
      <c r="G1" s="844"/>
      <c r="H1" s="848" t="s">
        <v>848</v>
      </c>
      <c r="I1" s="848"/>
      <c r="J1" s="872"/>
    </row>
    <row r="2" spans="1:10" ht="13" x14ac:dyDescent="0.3">
      <c r="A2" s="850" t="s">
        <v>0</v>
      </c>
      <c r="B2" s="1159" t="s">
        <v>10</v>
      </c>
      <c r="C2" s="850"/>
      <c r="D2" s="850" t="s">
        <v>19</v>
      </c>
      <c r="E2" s="1159" t="s">
        <v>1</v>
      </c>
      <c r="F2" s="1159" t="s">
        <v>2</v>
      </c>
      <c r="G2" s="1159" t="s">
        <v>3</v>
      </c>
      <c r="H2" s="850" t="s">
        <v>4</v>
      </c>
      <c r="I2" s="850" t="s">
        <v>12</v>
      </c>
      <c r="J2" s="850" t="s">
        <v>5</v>
      </c>
    </row>
    <row r="3" spans="1:10" ht="13" x14ac:dyDescent="0.3">
      <c r="A3" s="851" t="s">
        <v>6</v>
      </c>
      <c r="B3" s="1160"/>
      <c r="C3" s="851"/>
      <c r="D3" s="851" t="s">
        <v>20</v>
      </c>
      <c r="E3" s="1160"/>
      <c r="F3" s="1160"/>
      <c r="G3" s="1160"/>
      <c r="H3" s="851" t="s">
        <v>7</v>
      </c>
      <c r="I3" s="851" t="s">
        <v>849</v>
      </c>
      <c r="J3" s="851" t="s">
        <v>7</v>
      </c>
    </row>
    <row r="4" spans="1:10" ht="13" x14ac:dyDescent="0.3">
      <c r="A4" s="914" t="s">
        <v>48</v>
      </c>
      <c r="B4" s="901"/>
      <c r="C4" s="915"/>
      <c r="D4" s="915"/>
      <c r="E4" s="915"/>
      <c r="F4" s="915"/>
      <c r="G4" s="915"/>
      <c r="H4" s="915"/>
      <c r="I4" s="916"/>
      <c r="J4" s="912"/>
    </row>
    <row r="5" spans="1:10" ht="13" x14ac:dyDescent="0.3">
      <c r="A5" s="950" t="s">
        <v>8</v>
      </c>
      <c r="B5" s="957" t="s">
        <v>850</v>
      </c>
      <c r="C5" s="939" t="s">
        <v>50</v>
      </c>
      <c r="D5" s="940">
        <v>103133063</v>
      </c>
      <c r="E5" s="941"/>
      <c r="F5" s="941">
        <v>4116</v>
      </c>
      <c r="G5" s="942" t="s">
        <v>56</v>
      </c>
      <c r="H5" s="958">
        <v>0</v>
      </c>
      <c r="I5" s="959">
        <v>137.37</v>
      </c>
      <c r="J5" s="960">
        <v>137.37</v>
      </c>
    </row>
    <row r="6" spans="1:10" ht="13" x14ac:dyDescent="0.3">
      <c r="A6" s="961"/>
      <c r="B6" s="957" t="s">
        <v>850</v>
      </c>
      <c r="C6" s="939" t="s">
        <v>50</v>
      </c>
      <c r="D6" s="940">
        <v>103533063</v>
      </c>
      <c r="E6" s="941"/>
      <c r="F6" s="941">
        <v>4116</v>
      </c>
      <c r="G6" s="942" t="s">
        <v>56</v>
      </c>
      <c r="H6" s="958">
        <v>0</v>
      </c>
      <c r="I6" s="959">
        <v>778.42</v>
      </c>
      <c r="J6" s="960">
        <v>778.42</v>
      </c>
    </row>
    <row r="7" spans="1:10" ht="13" x14ac:dyDescent="0.3">
      <c r="A7" s="961"/>
      <c r="B7" s="962" t="s">
        <v>851</v>
      </c>
      <c r="C7" s="939" t="s">
        <v>50</v>
      </c>
      <c r="D7" s="940">
        <v>103133063</v>
      </c>
      <c r="E7" s="946">
        <v>3113</v>
      </c>
      <c r="F7" s="946">
        <v>5336</v>
      </c>
      <c r="G7" s="945" t="s">
        <v>56</v>
      </c>
      <c r="H7" s="947">
        <v>0</v>
      </c>
      <c r="I7" s="959">
        <v>137.37</v>
      </c>
      <c r="J7" s="963">
        <v>137.37</v>
      </c>
    </row>
    <row r="8" spans="1:10" ht="13" x14ac:dyDescent="0.3">
      <c r="A8" s="954"/>
      <c r="B8" s="962" t="s">
        <v>851</v>
      </c>
      <c r="C8" s="939" t="s">
        <v>50</v>
      </c>
      <c r="D8" s="940">
        <v>103533063</v>
      </c>
      <c r="E8" s="946">
        <v>3113</v>
      </c>
      <c r="F8" s="946">
        <v>5336</v>
      </c>
      <c r="G8" s="945" t="s">
        <v>56</v>
      </c>
      <c r="H8" s="947">
        <v>0</v>
      </c>
      <c r="I8" s="959">
        <v>778.42</v>
      </c>
      <c r="J8" s="963">
        <v>778.42</v>
      </c>
    </row>
    <row r="9" spans="1:10" ht="13" x14ac:dyDescent="0.3">
      <c r="A9" s="950" t="s">
        <v>11</v>
      </c>
      <c r="B9" s="957" t="s">
        <v>852</v>
      </c>
      <c r="C9" s="939" t="s">
        <v>50</v>
      </c>
      <c r="D9" s="940">
        <v>103133063</v>
      </c>
      <c r="E9" s="941"/>
      <c r="F9" s="941">
        <v>4116</v>
      </c>
      <c r="G9" s="942" t="s">
        <v>54</v>
      </c>
      <c r="H9" s="958">
        <v>0</v>
      </c>
      <c r="I9" s="964">
        <v>107.7</v>
      </c>
      <c r="J9" s="963">
        <v>107.7</v>
      </c>
    </row>
    <row r="10" spans="1:10" ht="13" x14ac:dyDescent="0.3">
      <c r="A10" s="961"/>
      <c r="B10" s="957" t="s">
        <v>852</v>
      </c>
      <c r="C10" s="939" t="s">
        <v>50</v>
      </c>
      <c r="D10" s="940">
        <v>103533063</v>
      </c>
      <c r="E10" s="941"/>
      <c r="F10" s="941">
        <v>4116</v>
      </c>
      <c r="G10" s="942" t="s">
        <v>54</v>
      </c>
      <c r="H10" s="958">
        <v>0</v>
      </c>
      <c r="I10" s="965">
        <v>610.32000000000005</v>
      </c>
      <c r="J10" s="963">
        <v>610.32000000000005</v>
      </c>
    </row>
    <row r="11" spans="1:10" ht="13" x14ac:dyDescent="0.3">
      <c r="A11" s="953"/>
      <c r="B11" s="962" t="s">
        <v>853</v>
      </c>
      <c r="C11" s="939" t="s">
        <v>50</v>
      </c>
      <c r="D11" s="940">
        <v>103133063</v>
      </c>
      <c r="E11" s="946">
        <v>3113</v>
      </c>
      <c r="F11" s="946">
        <v>5336</v>
      </c>
      <c r="G11" s="945" t="s">
        <v>54</v>
      </c>
      <c r="H11" s="947">
        <v>0</v>
      </c>
      <c r="I11" s="964">
        <v>107.7</v>
      </c>
      <c r="J11" s="947">
        <v>107.7</v>
      </c>
    </row>
    <row r="12" spans="1:10" ht="13" x14ac:dyDescent="0.3">
      <c r="A12" s="954"/>
      <c r="B12" s="962" t="s">
        <v>853</v>
      </c>
      <c r="C12" s="939" t="s">
        <v>50</v>
      </c>
      <c r="D12" s="940">
        <v>103533063</v>
      </c>
      <c r="E12" s="946">
        <v>3113</v>
      </c>
      <c r="F12" s="946">
        <v>5336</v>
      </c>
      <c r="G12" s="945" t="s">
        <v>54</v>
      </c>
      <c r="H12" s="947">
        <v>0</v>
      </c>
      <c r="I12" s="965">
        <v>610.32000000000005</v>
      </c>
      <c r="J12" s="947">
        <v>610.32000000000005</v>
      </c>
    </row>
    <row r="13" spans="1:10" ht="13" x14ac:dyDescent="0.3">
      <c r="A13" s="928" t="s">
        <v>60</v>
      </c>
      <c r="B13" s="862" t="s">
        <v>147</v>
      </c>
      <c r="C13" s="930"/>
      <c r="D13" s="912"/>
      <c r="E13" s="912">
        <v>6171</v>
      </c>
      <c r="F13" s="912">
        <v>2212</v>
      </c>
      <c r="G13" s="918"/>
      <c r="H13" s="931">
        <v>156.91999999999999</v>
      </c>
      <c r="I13" s="932">
        <v>240</v>
      </c>
      <c r="J13" s="931">
        <v>396.91999999999996</v>
      </c>
    </row>
    <row r="14" spans="1:10" ht="13" x14ac:dyDescent="0.3">
      <c r="A14" s="950" t="s">
        <v>73</v>
      </c>
      <c r="B14" s="940" t="s">
        <v>854</v>
      </c>
      <c r="C14" s="939" t="s">
        <v>50</v>
      </c>
      <c r="D14" s="945" t="s">
        <v>240</v>
      </c>
      <c r="E14" s="946"/>
      <c r="F14" s="946">
        <v>4122</v>
      </c>
      <c r="G14" s="945" t="s">
        <v>241</v>
      </c>
      <c r="H14" s="947">
        <v>45</v>
      </c>
      <c r="I14" s="948">
        <v>45</v>
      </c>
      <c r="J14" s="951">
        <v>90</v>
      </c>
    </row>
    <row r="15" spans="1:10" ht="13" x14ac:dyDescent="0.3">
      <c r="A15" s="952"/>
      <c r="B15" s="940" t="s">
        <v>855</v>
      </c>
      <c r="C15" s="939" t="s">
        <v>50</v>
      </c>
      <c r="D15" s="945" t="s">
        <v>240</v>
      </c>
      <c r="E15" s="946">
        <v>2223</v>
      </c>
      <c r="F15" s="946">
        <v>5336</v>
      </c>
      <c r="G15" s="945" t="s">
        <v>241</v>
      </c>
      <c r="H15" s="947">
        <v>45</v>
      </c>
      <c r="I15" s="948">
        <v>45</v>
      </c>
      <c r="J15" s="951">
        <v>90</v>
      </c>
    </row>
    <row r="16" spans="1:10" ht="13" x14ac:dyDescent="0.3">
      <c r="A16" s="950" t="s">
        <v>125</v>
      </c>
      <c r="B16" s="940" t="s">
        <v>856</v>
      </c>
      <c r="C16" s="939" t="s">
        <v>50</v>
      </c>
      <c r="D16" s="946">
        <v>98008</v>
      </c>
      <c r="E16" s="946"/>
      <c r="F16" s="946">
        <v>4111</v>
      </c>
      <c r="G16" s="946">
        <v>8200</v>
      </c>
      <c r="H16" s="947">
        <v>0</v>
      </c>
      <c r="I16" s="948">
        <v>30</v>
      </c>
      <c r="J16" s="951">
        <v>30</v>
      </c>
    </row>
    <row r="17" spans="1:10" ht="13" x14ac:dyDescent="0.3">
      <c r="A17" s="953"/>
      <c r="B17" s="940" t="s">
        <v>857</v>
      </c>
      <c r="C17" s="939" t="s">
        <v>50</v>
      </c>
      <c r="D17" s="946">
        <v>98008</v>
      </c>
      <c r="E17" s="946">
        <v>6118</v>
      </c>
      <c r="F17" s="946">
        <v>5139</v>
      </c>
      <c r="G17" s="946">
        <v>8200</v>
      </c>
      <c r="H17" s="947">
        <v>0</v>
      </c>
      <c r="I17" s="948">
        <v>15</v>
      </c>
      <c r="J17" s="951">
        <v>15</v>
      </c>
    </row>
    <row r="18" spans="1:10" ht="13" x14ac:dyDescent="0.3">
      <c r="A18" s="954"/>
      <c r="B18" s="940" t="s">
        <v>858</v>
      </c>
      <c r="C18" s="939" t="s">
        <v>50</v>
      </c>
      <c r="D18" s="946">
        <v>98008</v>
      </c>
      <c r="E18" s="946">
        <v>6118</v>
      </c>
      <c r="F18" s="946">
        <v>5169</v>
      </c>
      <c r="G18" s="946">
        <v>8200</v>
      </c>
      <c r="H18" s="947">
        <v>0</v>
      </c>
      <c r="I18" s="948">
        <v>15</v>
      </c>
      <c r="J18" s="951">
        <v>15</v>
      </c>
    </row>
    <row r="19" spans="1:10" ht="13" x14ac:dyDescent="0.3">
      <c r="A19" s="950" t="s">
        <v>143</v>
      </c>
      <c r="B19" s="940" t="s">
        <v>859</v>
      </c>
      <c r="C19" s="939" t="s">
        <v>50</v>
      </c>
      <c r="D19" s="946">
        <v>98071</v>
      </c>
      <c r="E19" s="946">
        <v>6114</v>
      </c>
      <c r="F19" s="946">
        <v>3122</v>
      </c>
      <c r="G19" s="946">
        <v>7270</v>
      </c>
      <c r="H19" s="947">
        <v>0</v>
      </c>
      <c r="I19" s="955">
        <v>361</v>
      </c>
      <c r="J19" s="951">
        <v>361</v>
      </c>
    </row>
    <row r="20" spans="1:10" ht="13" x14ac:dyDescent="0.3">
      <c r="A20" s="953"/>
      <c r="B20" s="940" t="s">
        <v>860</v>
      </c>
      <c r="C20" s="939" t="s">
        <v>50</v>
      </c>
      <c r="D20" s="946">
        <v>98071</v>
      </c>
      <c r="E20" s="946">
        <v>6114</v>
      </c>
      <c r="F20" s="946">
        <v>5019</v>
      </c>
      <c r="G20" s="946">
        <v>7270</v>
      </c>
      <c r="H20" s="947">
        <v>0</v>
      </c>
      <c r="I20" s="955">
        <v>4</v>
      </c>
      <c r="J20" s="951">
        <v>4</v>
      </c>
    </row>
    <row r="21" spans="1:10" ht="13" x14ac:dyDescent="0.3">
      <c r="A21" s="953"/>
      <c r="B21" s="940" t="s">
        <v>861</v>
      </c>
      <c r="C21" s="939" t="s">
        <v>50</v>
      </c>
      <c r="D21" s="946">
        <v>98071</v>
      </c>
      <c r="E21" s="946">
        <v>6114</v>
      </c>
      <c r="F21" s="946">
        <v>5021</v>
      </c>
      <c r="G21" s="946">
        <v>7270</v>
      </c>
      <c r="H21" s="947">
        <v>0</v>
      </c>
      <c r="I21" s="955">
        <v>267</v>
      </c>
      <c r="J21" s="951">
        <v>267</v>
      </c>
    </row>
    <row r="22" spans="1:10" ht="13" x14ac:dyDescent="0.3">
      <c r="A22" s="953"/>
      <c r="B22" s="940" t="s">
        <v>862</v>
      </c>
      <c r="C22" s="939" t="s">
        <v>50</v>
      </c>
      <c r="D22" s="946">
        <v>98071</v>
      </c>
      <c r="E22" s="946">
        <v>6114</v>
      </c>
      <c r="F22" s="946">
        <v>5031</v>
      </c>
      <c r="G22" s="946">
        <v>7270</v>
      </c>
      <c r="H22" s="947">
        <v>0</v>
      </c>
      <c r="I22" s="955">
        <v>6</v>
      </c>
      <c r="J22" s="951">
        <v>6</v>
      </c>
    </row>
    <row r="23" spans="1:10" ht="13" x14ac:dyDescent="0.3">
      <c r="A23" s="953"/>
      <c r="B23" s="940" t="s">
        <v>863</v>
      </c>
      <c r="C23" s="939" t="s">
        <v>50</v>
      </c>
      <c r="D23" s="946">
        <v>98071</v>
      </c>
      <c r="E23" s="946">
        <v>6114</v>
      </c>
      <c r="F23" s="946">
        <v>5032</v>
      </c>
      <c r="G23" s="946">
        <v>7270</v>
      </c>
      <c r="H23" s="947">
        <v>0</v>
      </c>
      <c r="I23" s="955">
        <v>2</v>
      </c>
      <c r="J23" s="951">
        <v>2</v>
      </c>
    </row>
    <row r="24" spans="1:10" ht="13" x14ac:dyDescent="0.3">
      <c r="A24" s="953"/>
      <c r="B24" s="940" t="s">
        <v>864</v>
      </c>
      <c r="C24" s="939" t="s">
        <v>50</v>
      </c>
      <c r="D24" s="946">
        <v>98071</v>
      </c>
      <c r="E24" s="946">
        <v>6114</v>
      </c>
      <c r="F24" s="946">
        <v>5039</v>
      </c>
      <c r="G24" s="946">
        <v>7270</v>
      </c>
      <c r="H24" s="947">
        <v>0</v>
      </c>
      <c r="I24" s="955">
        <v>1</v>
      </c>
      <c r="J24" s="951">
        <v>1</v>
      </c>
    </row>
    <row r="25" spans="1:10" ht="13" x14ac:dyDescent="0.3">
      <c r="A25" s="953"/>
      <c r="B25" s="940" t="s">
        <v>865</v>
      </c>
      <c r="C25" s="939" t="s">
        <v>50</v>
      </c>
      <c r="D25" s="946">
        <v>98071</v>
      </c>
      <c r="E25" s="946">
        <v>6114</v>
      </c>
      <c r="F25" s="946">
        <v>5139</v>
      </c>
      <c r="G25" s="946">
        <v>7270</v>
      </c>
      <c r="H25" s="947">
        <v>0</v>
      </c>
      <c r="I25" s="955">
        <v>23</v>
      </c>
      <c r="J25" s="951">
        <v>23</v>
      </c>
    </row>
    <row r="26" spans="1:10" ht="13" x14ac:dyDescent="0.3">
      <c r="A26" s="953"/>
      <c r="B26" s="940" t="s">
        <v>866</v>
      </c>
      <c r="C26" s="939" t="s">
        <v>50</v>
      </c>
      <c r="D26" s="946">
        <v>98071</v>
      </c>
      <c r="E26" s="946">
        <v>6114</v>
      </c>
      <c r="F26" s="946">
        <v>5162</v>
      </c>
      <c r="G26" s="946">
        <v>7270</v>
      </c>
      <c r="H26" s="947">
        <v>0</v>
      </c>
      <c r="I26" s="955">
        <v>1</v>
      </c>
      <c r="J26" s="951">
        <v>1</v>
      </c>
    </row>
    <row r="27" spans="1:10" ht="13" x14ac:dyDescent="0.3">
      <c r="A27" s="953"/>
      <c r="B27" s="940" t="s">
        <v>867</v>
      </c>
      <c r="C27" s="939" t="s">
        <v>50</v>
      </c>
      <c r="D27" s="946">
        <v>98071</v>
      </c>
      <c r="E27" s="946">
        <v>6114</v>
      </c>
      <c r="F27" s="946">
        <v>5164</v>
      </c>
      <c r="G27" s="946">
        <v>7270</v>
      </c>
      <c r="H27" s="947">
        <v>0</v>
      </c>
      <c r="I27" s="955">
        <v>15</v>
      </c>
      <c r="J27" s="951">
        <v>15</v>
      </c>
    </row>
    <row r="28" spans="1:10" ht="13" x14ac:dyDescent="0.3">
      <c r="A28" s="953"/>
      <c r="B28" s="940" t="s">
        <v>868</v>
      </c>
      <c r="C28" s="939" t="s">
        <v>50</v>
      </c>
      <c r="D28" s="946">
        <v>98071</v>
      </c>
      <c r="E28" s="946">
        <v>6114</v>
      </c>
      <c r="F28" s="946">
        <v>5169</v>
      </c>
      <c r="G28" s="946">
        <v>7270</v>
      </c>
      <c r="H28" s="947">
        <v>0</v>
      </c>
      <c r="I28" s="955">
        <v>25</v>
      </c>
      <c r="J28" s="951">
        <v>25</v>
      </c>
    </row>
    <row r="29" spans="1:10" ht="13" x14ac:dyDescent="0.3">
      <c r="A29" s="954"/>
      <c r="B29" s="940" t="s">
        <v>869</v>
      </c>
      <c r="C29" s="939" t="s">
        <v>50</v>
      </c>
      <c r="D29" s="946">
        <v>98071</v>
      </c>
      <c r="E29" s="946">
        <v>6114</v>
      </c>
      <c r="F29" s="946">
        <v>5175</v>
      </c>
      <c r="G29" s="946">
        <v>7270</v>
      </c>
      <c r="H29" s="947">
        <v>0</v>
      </c>
      <c r="I29" s="955">
        <v>17</v>
      </c>
      <c r="J29" s="951">
        <v>17</v>
      </c>
    </row>
    <row r="30" spans="1:10" ht="13" x14ac:dyDescent="0.3">
      <c r="A30" s="874"/>
      <c r="B30" s="875"/>
      <c r="C30" s="876"/>
      <c r="D30" s="876"/>
      <c r="E30" s="859"/>
      <c r="F30" s="877" t="s">
        <v>9</v>
      </c>
      <c r="G30" s="878"/>
      <c r="H30" s="879">
        <v>201.92</v>
      </c>
      <c r="I30" s="886">
        <v>2309.81</v>
      </c>
      <c r="J30" s="879">
        <v>2511.73</v>
      </c>
    </row>
    <row r="31" spans="1:10" ht="13" x14ac:dyDescent="0.3">
      <c r="A31" s="874"/>
      <c r="B31" s="880" t="s">
        <v>37</v>
      </c>
      <c r="C31" s="876"/>
      <c r="D31" s="876"/>
      <c r="E31" s="859"/>
      <c r="F31" s="877" t="s">
        <v>14</v>
      </c>
      <c r="G31" s="878"/>
      <c r="H31" s="879">
        <v>45</v>
      </c>
      <c r="I31" s="886">
        <v>2069.81</v>
      </c>
      <c r="J31" s="879">
        <v>2114.81</v>
      </c>
    </row>
    <row r="32" spans="1:10" ht="13" x14ac:dyDescent="0.3">
      <c r="A32" s="854"/>
      <c r="B32" s="859"/>
      <c r="C32" s="864"/>
      <c r="D32" s="864"/>
      <c r="E32" s="859"/>
      <c r="F32" s="881" t="s">
        <v>18</v>
      </c>
      <c r="G32" s="882"/>
      <c r="H32" s="885">
        <v>156.91999999999999</v>
      </c>
      <c r="I32" s="883">
        <v>240</v>
      </c>
      <c r="J32" s="885">
        <v>396.92000000000007</v>
      </c>
    </row>
    <row r="33" spans="1:10" ht="13" x14ac:dyDescent="0.3">
      <c r="A33" s="852" t="s">
        <v>21</v>
      </c>
      <c r="B33" s="855"/>
      <c r="C33" s="853"/>
      <c r="D33" s="853"/>
      <c r="E33" s="858"/>
      <c r="F33" s="855"/>
      <c r="G33" s="855"/>
      <c r="H33" s="857"/>
      <c r="I33" s="857"/>
      <c r="J33" s="921"/>
    </row>
    <row r="34" spans="1:10" ht="13" x14ac:dyDescent="0.3">
      <c r="A34" s="912" t="s">
        <v>8</v>
      </c>
      <c r="B34" s="847" t="s">
        <v>870</v>
      </c>
      <c r="C34" s="911"/>
      <c r="D34" s="846"/>
      <c r="E34" s="846">
        <v>2219</v>
      </c>
      <c r="F34" s="846">
        <v>5171</v>
      </c>
      <c r="G34" s="846">
        <v>7268</v>
      </c>
      <c r="H34" s="913">
        <v>0</v>
      </c>
      <c r="I34" s="934">
        <v>375</v>
      </c>
      <c r="J34" s="923">
        <v>375</v>
      </c>
    </row>
    <row r="35" spans="1:10" ht="13" x14ac:dyDescent="0.3">
      <c r="A35" s="927" t="s">
        <v>11</v>
      </c>
      <c r="B35" s="847" t="s">
        <v>871</v>
      </c>
      <c r="C35" s="911"/>
      <c r="D35" s="846"/>
      <c r="E35" s="846">
        <v>2219</v>
      </c>
      <c r="F35" s="846">
        <v>5171</v>
      </c>
      <c r="G35" s="846">
        <v>7269</v>
      </c>
      <c r="H35" s="913">
        <v>0</v>
      </c>
      <c r="I35" s="934">
        <v>460</v>
      </c>
      <c r="J35" s="923">
        <v>460</v>
      </c>
    </row>
    <row r="36" spans="1:10" ht="13" x14ac:dyDescent="0.3">
      <c r="A36" s="873" t="s">
        <v>60</v>
      </c>
      <c r="B36" s="919" t="s">
        <v>872</v>
      </c>
      <c r="C36" s="862"/>
      <c r="D36" s="862"/>
      <c r="E36" s="929">
        <v>5311</v>
      </c>
      <c r="F36" s="929">
        <v>5154</v>
      </c>
      <c r="G36" s="888" t="s">
        <v>512</v>
      </c>
      <c r="H36" s="866">
        <v>3</v>
      </c>
      <c r="I36" s="867">
        <v>10</v>
      </c>
      <c r="J36" s="845">
        <v>13</v>
      </c>
    </row>
    <row r="37" spans="1:10" ht="13" x14ac:dyDescent="0.3">
      <c r="A37" s="910"/>
      <c r="B37" s="919" t="s">
        <v>873</v>
      </c>
      <c r="C37" s="862"/>
      <c r="D37" s="862"/>
      <c r="E37" s="929">
        <v>6171</v>
      </c>
      <c r="F37" s="929">
        <v>5154</v>
      </c>
      <c r="G37" s="888"/>
      <c r="H37" s="866">
        <v>1450</v>
      </c>
      <c r="I37" s="867">
        <v>-10</v>
      </c>
      <c r="J37" s="845">
        <v>1440</v>
      </c>
    </row>
    <row r="38" spans="1:10" ht="13" x14ac:dyDescent="0.3">
      <c r="A38" s="873" t="s">
        <v>73</v>
      </c>
      <c r="B38" s="919" t="s">
        <v>874</v>
      </c>
      <c r="C38" s="862"/>
      <c r="D38" s="862">
        <v>13015</v>
      </c>
      <c r="E38" s="929">
        <v>4369</v>
      </c>
      <c r="F38" s="929">
        <v>5424</v>
      </c>
      <c r="G38" s="888" t="s">
        <v>580</v>
      </c>
      <c r="H38" s="936">
        <v>3</v>
      </c>
      <c r="I38" s="867">
        <v>8</v>
      </c>
      <c r="J38" s="845">
        <v>11</v>
      </c>
    </row>
    <row r="39" spans="1:10" ht="13" x14ac:dyDescent="0.3">
      <c r="A39" s="922"/>
      <c r="B39" s="919" t="s">
        <v>875</v>
      </c>
      <c r="C39" s="862"/>
      <c r="D39" s="862">
        <v>13015</v>
      </c>
      <c r="E39" s="929">
        <v>4369</v>
      </c>
      <c r="F39" s="929">
        <v>5011</v>
      </c>
      <c r="G39" s="888" t="s">
        <v>580</v>
      </c>
      <c r="H39" s="936">
        <v>1197</v>
      </c>
      <c r="I39" s="867">
        <v>-6</v>
      </c>
      <c r="J39" s="845">
        <v>1191</v>
      </c>
    </row>
    <row r="40" spans="1:10" ht="13" x14ac:dyDescent="0.3">
      <c r="A40" s="922"/>
      <c r="B40" s="919" t="s">
        <v>876</v>
      </c>
      <c r="C40" s="862"/>
      <c r="D40" s="862">
        <v>13015</v>
      </c>
      <c r="E40" s="929">
        <v>4369</v>
      </c>
      <c r="F40" s="929">
        <v>5031</v>
      </c>
      <c r="G40" s="888" t="s">
        <v>580</v>
      </c>
      <c r="H40" s="936">
        <v>300</v>
      </c>
      <c r="I40" s="867">
        <v>-1</v>
      </c>
      <c r="J40" s="845">
        <v>299</v>
      </c>
    </row>
    <row r="41" spans="1:10" ht="13" x14ac:dyDescent="0.3">
      <c r="A41" s="910"/>
      <c r="B41" s="919" t="s">
        <v>877</v>
      </c>
      <c r="C41" s="862"/>
      <c r="D41" s="862">
        <v>13015</v>
      </c>
      <c r="E41" s="912">
        <v>4369</v>
      </c>
      <c r="F41" s="918" t="s">
        <v>878</v>
      </c>
      <c r="G41" s="888" t="s">
        <v>580</v>
      </c>
      <c r="H41" s="936">
        <v>108</v>
      </c>
      <c r="I41" s="867">
        <v>-1</v>
      </c>
      <c r="J41" s="845">
        <v>107</v>
      </c>
    </row>
    <row r="42" spans="1:10" ht="13" x14ac:dyDescent="0.3">
      <c r="A42" s="917" t="s">
        <v>125</v>
      </c>
      <c r="B42" s="862" t="s">
        <v>879</v>
      </c>
      <c r="C42" s="912"/>
      <c r="D42" s="912"/>
      <c r="E42" s="912">
        <v>4379</v>
      </c>
      <c r="F42" s="912">
        <v>5221</v>
      </c>
      <c r="G42" s="918" t="s">
        <v>880</v>
      </c>
      <c r="H42" s="923">
        <v>0</v>
      </c>
      <c r="I42" s="935">
        <v>20</v>
      </c>
      <c r="J42" s="923">
        <v>20</v>
      </c>
    </row>
    <row r="43" spans="1:10" ht="13" x14ac:dyDescent="0.3">
      <c r="A43" s="925"/>
      <c r="B43" s="862" t="s">
        <v>881</v>
      </c>
      <c r="C43" s="912"/>
      <c r="D43" s="912"/>
      <c r="E43" s="912">
        <v>4399</v>
      </c>
      <c r="F43" s="912">
        <v>5222</v>
      </c>
      <c r="G43" s="918" t="s">
        <v>25</v>
      </c>
      <c r="H43" s="923">
        <v>80</v>
      </c>
      <c r="I43" s="935">
        <v>-20</v>
      </c>
      <c r="J43" s="923">
        <v>60</v>
      </c>
    </row>
    <row r="44" spans="1:10" ht="13" x14ac:dyDescent="0.3">
      <c r="A44" s="922" t="s">
        <v>143</v>
      </c>
      <c r="B44" s="919" t="s">
        <v>882</v>
      </c>
      <c r="C44" s="862"/>
      <c r="D44" s="862"/>
      <c r="E44" s="929">
        <v>3419</v>
      </c>
      <c r="F44" s="929">
        <v>5222</v>
      </c>
      <c r="G44" s="888" t="s">
        <v>251</v>
      </c>
      <c r="H44" s="866">
        <v>0</v>
      </c>
      <c r="I44" s="867">
        <v>7</v>
      </c>
      <c r="J44" s="845">
        <v>7</v>
      </c>
    </row>
    <row r="45" spans="1:10" ht="13" x14ac:dyDescent="0.3">
      <c r="A45" s="922"/>
      <c r="B45" s="919" t="s">
        <v>883</v>
      </c>
      <c r="C45" s="862"/>
      <c r="D45" s="862"/>
      <c r="E45" s="929">
        <v>6112</v>
      </c>
      <c r="F45" s="929">
        <v>5901</v>
      </c>
      <c r="G45" s="888" t="s">
        <v>24</v>
      </c>
      <c r="H45" s="866">
        <v>54</v>
      </c>
      <c r="I45" s="867">
        <v>-5</v>
      </c>
      <c r="J45" s="845">
        <v>49</v>
      </c>
    </row>
    <row r="46" spans="1:10" ht="13" x14ac:dyDescent="0.3">
      <c r="A46" s="910"/>
      <c r="B46" s="919" t="s">
        <v>884</v>
      </c>
      <c r="C46" s="912"/>
      <c r="D46" s="912"/>
      <c r="E46" s="912">
        <v>6112</v>
      </c>
      <c r="F46" s="912">
        <v>5901</v>
      </c>
      <c r="G46" s="918" t="s">
        <v>530</v>
      </c>
      <c r="H46" s="866">
        <v>21.5</v>
      </c>
      <c r="I46" s="867">
        <v>-2</v>
      </c>
      <c r="J46" s="845">
        <v>19.5</v>
      </c>
    </row>
    <row r="47" spans="1:10" ht="13" x14ac:dyDescent="0.3">
      <c r="A47" s="873" t="s">
        <v>146</v>
      </c>
      <c r="B47" s="862" t="s">
        <v>885</v>
      </c>
      <c r="C47" s="862"/>
      <c r="D47" s="862"/>
      <c r="E47" s="912">
        <v>3419</v>
      </c>
      <c r="F47" s="912">
        <v>5901</v>
      </c>
      <c r="G47" s="888" t="s">
        <v>184</v>
      </c>
      <c r="H47" s="936">
        <v>214</v>
      </c>
      <c r="I47" s="924">
        <v>-20</v>
      </c>
      <c r="J47" s="845">
        <v>194</v>
      </c>
    </row>
    <row r="48" spans="1:10" ht="13" x14ac:dyDescent="0.3">
      <c r="A48" s="925"/>
      <c r="B48" s="862"/>
      <c r="C48" s="912"/>
      <c r="D48" s="912"/>
      <c r="E48" s="862"/>
      <c r="F48" s="920" t="s">
        <v>22</v>
      </c>
      <c r="G48" s="870"/>
      <c r="H48" s="856">
        <v>3430.5</v>
      </c>
      <c r="I48" s="871">
        <v>815</v>
      </c>
      <c r="J48" s="856">
        <v>4245.5</v>
      </c>
    </row>
    <row r="49" spans="1:10" ht="13" x14ac:dyDescent="0.3">
      <c r="A49" s="861" t="s">
        <v>319</v>
      </c>
      <c r="B49" s="855"/>
      <c r="C49" s="853"/>
      <c r="D49" s="853"/>
      <c r="E49" s="858"/>
      <c r="F49" s="855"/>
      <c r="G49" s="855"/>
      <c r="H49" s="857"/>
      <c r="I49" s="857"/>
      <c r="J49" s="856"/>
    </row>
    <row r="50" spans="1:10" ht="13" x14ac:dyDescent="0.3">
      <c r="A50" s="846" t="s">
        <v>8</v>
      </c>
      <c r="B50" s="847" t="s">
        <v>886</v>
      </c>
      <c r="C50" s="911"/>
      <c r="D50" s="846"/>
      <c r="E50" s="846">
        <v>2219</v>
      </c>
      <c r="F50" s="846">
        <v>6121</v>
      </c>
      <c r="G50" s="846">
        <v>7268</v>
      </c>
      <c r="H50" s="913">
        <v>375</v>
      </c>
      <c r="I50" s="934">
        <v>-375</v>
      </c>
      <c r="J50" s="913">
        <v>0</v>
      </c>
    </row>
    <row r="51" spans="1:10" ht="13" x14ac:dyDescent="0.3">
      <c r="A51" s="846" t="s">
        <v>11</v>
      </c>
      <c r="B51" s="847" t="s">
        <v>887</v>
      </c>
      <c r="C51" s="911"/>
      <c r="D51" s="846"/>
      <c r="E51" s="846">
        <v>2219</v>
      </c>
      <c r="F51" s="846">
        <v>6121</v>
      </c>
      <c r="G51" s="846">
        <v>7269</v>
      </c>
      <c r="H51" s="913">
        <v>460</v>
      </c>
      <c r="I51" s="934">
        <v>-460</v>
      </c>
      <c r="J51" s="913">
        <v>0</v>
      </c>
    </row>
    <row r="52" spans="1:10" ht="13" x14ac:dyDescent="0.3">
      <c r="A52" s="910" t="s">
        <v>60</v>
      </c>
      <c r="B52" s="919" t="s">
        <v>888</v>
      </c>
      <c r="C52" s="862"/>
      <c r="D52" s="862"/>
      <c r="E52" s="929">
        <v>6171</v>
      </c>
      <c r="F52" s="929">
        <v>6123</v>
      </c>
      <c r="G52" s="888"/>
      <c r="H52" s="866">
        <v>750</v>
      </c>
      <c r="I52" s="867">
        <v>-160</v>
      </c>
      <c r="J52" s="845">
        <v>590</v>
      </c>
    </row>
    <row r="53" spans="1:10" ht="13" x14ac:dyDescent="0.3">
      <c r="A53" s="937" t="s">
        <v>73</v>
      </c>
      <c r="B53" s="938" t="s">
        <v>889</v>
      </c>
      <c r="C53" s="939" t="s">
        <v>50</v>
      </c>
      <c r="D53" s="940"/>
      <c r="E53" s="941">
        <v>6171</v>
      </c>
      <c r="F53" s="941">
        <v>6125</v>
      </c>
      <c r="G53" s="942" t="s">
        <v>770</v>
      </c>
      <c r="H53" s="943">
        <v>0</v>
      </c>
      <c r="I53" s="944">
        <v>400</v>
      </c>
      <c r="J53" s="943">
        <v>400</v>
      </c>
    </row>
    <row r="54" spans="1:10" ht="13" x14ac:dyDescent="0.3">
      <c r="A54" s="933" t="s">
        <v>125</v>
      </c>
      <c r="B54" s="862" t="s">
        <v>890</v>
      </c>
      <c r="C54" s="862"/>
      <c r="D54" s="862"/>
      <c r="E54" s="912">
        <v>3419</v>
      </c>
      <c r="F54" s="912">
        <v>6322</v>
      </c>
      <c r="G54" s="918" t="s">
        <v>249</v>
      </c>
      <c r="H54" s="936">
        <v>0</v>
      </c>
      <c r="I54" s="867">
        <v>20</v>
      </c>
      <c r="J54" s="845">
        <v>20</v>
      </c>
    </row>
    <row r="55" spans="1:10" ht="13" x14ac:dyDescent="0.3">
      <c r="A55" s="949" t="s">
        <v>143</v>
      </c>
      <c r="B55" s="847" t="s">
        <v>891</v>
      </c>
      <c r="C55" s="911"/>
      <c r="D55" s="847"/>
      <c r="E55" s="846">
        <v>3639</v>
      </c>
      <c r="F55" s="846">
        <v>6130</v>
      </c>
      <c r="G55" s="884" t="s">
        <v>556</v>
      </c>
      <c r="H55" s="905">
        <v>0</v>
      </c>
      <c r="I55" s="906">
        <v>46.87</v>
      </c>
      <c r="J55" s="956"/>
    </row>
    <row r="56" spans="1:10" ht="13" x14ac:dyDescent="0.3">
      <c r="A56" s="928"/>
      <c r="B56" s="847" t="s">
        <v>892</v>
      </c>
      <c r="C56" s="911"/>
      <c r="D56" s="847"/>
      <c r="E56" s="846">
        <v>3639</v>
      </c>
      <c r="F56" s="846">
        <v>6121</v>
      </c>
      <c r="G56" s="884" t="s">
        <v>556</v>
      </c>
      <c r="H56" s="863">
        <v>333.3</v>
      </c>
      <c r="I56" s="868">
        <v>-46.87</v>
      </c>
      <c r="J56" s="956"/>
    </row>
    <row r="57" spans="1:10" ht="13" x14ac:dyDescent="0.3">
      <c r="A57" s="864"/>
      <c r="B57" s="859"/>
      <c r="C57" s="864"/>
      <c r="D57" s="864"/>
      <c r="E57" s="860"/>
      <c r="F57" s="904"/>
      <c r="G57" s="926" t="s">
        <v>23</v>
      </c>
      <c r="H57" s="863">
        <v>1918.3</v>
      </c>
      <c r="I57" s="868">
        <v>-575</v>
      </c>
      <c r="J57" s="863">
        <v>1010</v>
      </c>
    </row>
    <row r="58" spans="1:10" ht="13" x14ac:dyDescent="0.3">
      <c r="A58" s="864"/>
      <c r="B58" s="859"/>
      <c r="C58" s="864"/>
      <c r="D58" s="864"/>
      <c r="E58" s="860"/>
      <c r="F58" s="907"/>
      <c r="G58" s="908"/>
      <c r="H58" s="909"/>
      <c r="I58" s="906"/>
      <c r="J58" s="905"/>
    </row>
    <row r="59" spans="1:10" ht="13" x14ac:dyDescent="0.3">
      <c r="A59" s="844"/>
      <c r="B59" s="869" t="s">
        <v>893</v>
      </c>
      <c r="C59" s="853"/>
      <c r="D59" s="853"/>
      <c r="E59" s="897" t="s">
        <v>9</v>
      </c>
      <c r="F59" s="902"/>
      <c r="G59" s="895"/>
      <c r="H59" s="891"/>
      <c r="I59" s="867">
        <v>2309.81</v>
      </c>
      <c r="J59" s="866"/>
    </row>
    <row r="60" spans="1:10" ht="13" x14ac:dyDescent="0.3">
      <c r="A60" s="844"/>
      <c r="B60" s="855"/>
      <c r="C60" s="853"/>
      <c r="D60" s="853"/>
      <c r="E60" s="889" t="s">
        <v>17</v>
      </c>
      <c r="F60" s="901"/>
      <c r="G60" s="898"/>
      <c r="H60" s="891"/>
      <c r="I60" s="867">
        <v>2884.81</v>
      </c>
      <c r="J60" s="866"/>
    </row>
    <row r="61" spans="1:10" ht="13" x14ac:dyDescent="0.3">
      <c r="A61" s="844"/>
      <c r="B61" s="855"/>
      <c r="C61" s="853"/>
      <c r="D61" s="853"/>
      <c r="E61" s="854" t="s">
        <v>15</v>
      </c>
      <c r="F61" s="855"/>
      <c r="G61" s="896"/>
      <c r="H61" s="891"/>
      <c r="I61" s="867">
        <v>-575</v>
      </c>
      <c r="J61" s="866"/>
    </row>
    <row r="62" spans="1:10" ht="13" x14ac:dyDescent="0.3">
      <c r="A62" s="844"/>
      <c r="B62" s="855"/>
      <c r="C62" s="853"/>
      <c r="D62" s="853"/>
      <c r="E62" s="889" t="s">
        <v>26</v>
      </c>
      <c r="F62" s="901"/>
      <c r="G62" s="898"/>
      <c r="H62" s="891"/>
      <c r="I62" s="867">
        <v>2309.81</v>
      </c>
      <c r="J62" s="866"/>
    </row>
    <row r="63" spans="1:10" ht="13" x14ac:dyDescent="0.3">
      <c r="A63" s="844"/>
      <c r="B63" s="855"/>
      <c r="C63" s="853"/>
      <c r="D63" s="853"/>
      <c r="E63" s="899" t="s">
        <v>16</v>
      </c>
      <c r="F63" s="855"/>
      <c r="G63" s="896"/>
      <c r="H63" s="892"/>
      <c r="I63" s="867">
        <v>0</v>
      </c>
      <c r="J63" s="866"/>
    </row>
    <row r="64" spans="1:10" ht="13" x14ac:dyDescent="0.3">
      <c r="A64" s="844"/>
      <c r="B64" s="855"/>
      <c r="C64" s="853"/>
      <c r="D64" s="853"/>
      <c r="E64" s="890" t="s">
        <v>491</v>
      </c>
      <c r="F64" s="901"/>
      <c r="G64" s="898"/>
      <c r="H64" s="892"/>
      <c r="I64" s="867">
        <v>0</v>
      </c>
      <c r="J64" s="866"/>
    </row>
    <row r="65" spans="1:10" x14ac:dyDescent="0.25">
      <c r="A65" s="843"/>
      <c r="B65" s="844"/>
      <c r="C65" s="844"/>
      <c r="D65" s="844"/>
      <c r="E65" s="849" t="s">
        <v>29</v>
      </c>
      <c r="F65" s="844"/>
      <c r="G65" s="855"/>
      <c r="H65" s="887">
        <v>42963</v>
      </c>
      <c r="I65" s="844"/>
      <c r="J65" s="887">
        <v>42978</v>
      </c>
    </row>
    <row r="66" spans="1:10" ht="13" x14ac:dyDescent="0.3">
      <c r="A66" s="843"/>
      <c r="B66" s="869" t="s">
        <v>894</v>
      </c>
      <c r="C66" s="853"/>
      <c r="D66" s="853"/>
      <c r="E66" s="900" t="s">
        <v>13</v>
      </c>
      <c r="F66" s="902"/>
      <c r="G66" s="895"/>
      <c r="H66" s="893">
        <v>369015.66</v>
      </c>
      <c r="I66" s="867">
        <v>2309.81</v>
      </c>
      <c r="J66" s="867">
        <v>371325.47</v>
      </c>
    </row>
    <row r="67" spans="1:10" ht="13" x14ac:dyDescent="0.3">
      <c r="A67" s="843"/>
      <c r="B67" s="855"/>
      <c r="C67" s="853"/>
      <c r="D67" s="853"/>
      <c r="E67" s="889" t="s">
        <v>17</v>
      </c>
      <c r="F67" s="901"/>
      <c r="G67" s="898"/>
      <c r="H67" s="894">
        <v>297369.21999999997</v>
      </c>
      <c r="I67" s="867">
        <v>2884.81</v>
      </c>
      <c r="J67" s="866">
        <v>300254.02999999997</v>
      </c>
    </row>
    <row r="68" spans="1:10" ht="13" x14ac:dyDescent="0.3">
      <c r="A68" s="843"/>
      <c r="B68" s="855"/>
      <c r="C68" s="853"/>
      <c r="D68" s="853"/>
      <c r="E68" s="854" t="s">
        <v>15</v>
      </c>
      <c r="F68" s="855"/>
      <c r="G68" s="896"/>
      <c r="H68" s="894">
        <v>71646.44</v>
      </c>
      <c r="I68" s="867">
        <v>-575</v>
      </c>
      <c r="J68" s="866">
        <v>71071.44</v>
      </c>
    </row>
    <row r="69" spans="1:10" ht="13" x14ac:dyDescent="0.3">
      <c r="A69" s="843"/>
      <c r="B69" s="849" t="s">
        <v>895</v>
      </c>
      <c r="C69" s="844"/>
      <c r="D69" s="844"/>
      <c r="E69" s="890" t="s">
        <v>27</v>
      </c>
      <c r="F69" s="901"/>
      <c r="G69" s="898"/>
      <c r="H69" s="867">
        <v>369015.66</v>
      </c>
      <c r="I69" s="867">
        <v>2309.81</v>
      </c>
      <c r="J69" s="867">
        <v>371325.47</v>
      </c>
    </row>
    <row r="70" spans="1:10" ht="13" x14ac:dyDescent="0.3">
      <c r="A70" s="843"/>
      <c r="B70" s="844"/>
      <c r="C70" s="844"/>
      <c r="D70" s="844"/>
      <c r="E70" s="854" t="s">
        <v>18</v>
      </c>
      <c r="F70" s="855"/>
      <c r="G70" s="896"/>
      <c r="H70" s="866">
        <v>0</v>
      </c>
      <c r="I70" s="867">
        <v>0</v>
      </c>
      <c r="J70" s="866">
        <v>0</v>
      </c>
    </row>
    <row r="71" spans="1:10" ht="13" x14ac:dyDescent="0.3">
      <c r="A71" s="843"/>
      <c r="B71" s="844"/>
      <c r="C71" s="844"/>
      <c r="D71" s="844"/>
      <c r="E71" s="890" t="s">
        <v>28</v>
      </c>
      <c r="F71" s="901"/>
      <c r="G71" s="898"/>
      <c r="H71" s="903">
        <v>0</v>
      </c>
      <c r="I71" s="867">
        <v>0</v>
      </c>
      <c r="J71" s="867">
        <v>0</v>
      </c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pane ySplit="3" topLeftCell="A4" activePane="bottomLeft" state="frozen"/>
      <selection pane="bottomLeft" activeCell="A4" sqref="A4:XFD4"/>
    </sheetView>
  </sheetViews>
  <sheetFormatPr defaultRowHeight="12.5" x14ac:dyDescent="0.25"/>
  <cols>
    <col min="2" max="2" width="71" bestFit="1" customWidth="1"/>
    <col min="4" max="4" width="9.81640625" bestFit="1" customWidth="1"/>
    <col min="8" max="8" width="17.36328125" customWidth="1"/>
    <col min="10" max="10" width="15.81640625" customWidth="1"/>
  </cols>
  <sheetData>
    <row r="1" spans="1:10" ht="14" x14ac:dyDescent="0.3">
      <c r="A1" s="996" t="s">
        <v>896</v>
      </c>
      <c r="B1" s="972"/>
      <c r="C1" s="989"/>
      <c r="D1" s="989"/>
      <c r="E1" s="968"/>
      <c r="F1" s="968"/>
      <c r="G1" s="968"/>
      <c r="H1" s="972" t="s">
        <v>897</v>
      </c>
      <c r="I1" s="972"/>
      <c r="J1" s="996"/>
    </row>
    <row r="2" spans="1:10" ht="13" x14ac:dyDescent="0.3">
      <c r="A2" s="974" t="s">
        <v>0</v>
      </c>
      <c r="B2" s="1159" t="s">
        <v>10</v>
      </c>
      <c r="C2" s="974"/>
      <c r="D2" s="974" t="s">
        <v>19</v>
      </c>
      <c r="E2" s="1159" t="s">
        <v>1</v>
      </c>
      <c r="F2" s="1159" t="s">
        <v>2</v>
      </c>
      <c r="G2" s="1159" t="s">
        <v>3</v>
      </c>
      <c r="H2" s="974" t="s">
        <v>4</v>
      </c>
      <c r="I2" s="974" t="s">
        <v>12</v>
      </c>
      <c r="J2" s="974" t="s">
        <v>5</v>
      </c>
    </row>
    <row r="3" spans="1:10" ht="13" x14ac:dyDescent="0.3">
      <c r="A3" s="975" t="s">
        <v>6</v>
      </c>
      <c r="B3" s="1160"/>
      <c r="C3" s="975"/>
      <c r="D3" s="975" t="s">
        <v>20</v>
      </c>
      <c r="E3" s="1160"/>
      <c r="F3" s="1160"/>
      <c r="G3" s="1160"/>
      <c r="H3" s="975" t="s">
        <v>7</v>
      </c>
      <c r="I3" s="975" t="s">
        <v>898</v>
      </c>
      <c r="J3" s="975" t="s">
        <v>7</v>
      </c>
    </row>
    <row r="4" spans="1:10" ht="13" x14ac:dyDescent="0.3">
      <c r="A4" s="1038" t="s">
        <v>48</v>
      </c>
      <c r="B4" s="1025"/>
      <c r="C4" s="1039"/>
      <c r="D4" s="1039"/>
      <c r="E4" s="1039"/>
      <c r="F4" s="1039"/>
      <c r="G4" s="1039"/>
      <c r="H4" s="1039"/>
      <c r="I4" s="1040"/>
      <c r="J4" s="1036"/>
    </row>
    <row r="5" spans="1:10" ht="13" x14ac:dyDescent="0.3">
      <c r="A5" s="1081" t="s">
        <v>8</v>
      </c>
      <c r="B5" s="1082" t="s">
        <v>899</v>
      </c>
      <c r="C5" s="1083" t="s">
        <v>50</v>
      </c>
      <c r="D5" s="1075" t="s">
        <v>123</v>
      </c>
      <c r="E5" s="1074"/>
      <c r="F5" s="1074">
        <v>4116</v>
      </c>
      <c r="G5" s="1084"/>
      <c r="H5" s="1085">
        <v>50.29</v>
      </c>
      <c r="I5" s="1086">
        <v>25.22</v>
      </c>
      <c r="J5" s="1085">
        <v>75.509999999999991</v>
      </c>
    </row>
    <row r="6" spans="1:10" ht="13" x14ac:dyDescent="0.3">
      <c r="A6" s="1077"/>
      <c r="B6" s="1082" t="s">
        <v>900</v>
      </c>
      <c r="C6" s="1083" t="s">
        <v>50</v>
      </c>
      <c r="D6" s="1075" t="s">
        <v>123</v>
      </c>
      <c r="E6" s="1074">
        <v>1036</v>
      </c>
      <c r="F6" s="1074">
        <v>5213</v>
      </c>
      <c r="G6" s="1084"/>
      <c r="H6" s="1085">
        <v>50.29</v>
      </c>
      <c r="I6" s="1086">
        <v>25.22</v>
      </c>
      <c r="J6" s="1085">
        <v>75.509999999999991</v>
      </c>
    </row>
    <row r="7" spans="1:10" ht="13" x14ac:dyDescent="0.3">
      <c r="A7" s="1071" t="s">
        <v>11</v>
      </c>
      <c r="B7" s="1072" t="s">
        <v>901</v>
      </c>
      <c r="C7" s="1073" t="s">
        <v>50</v>
      </c>
      <c r="D7" s="1074">
        <v>103133063</v>
      </c>
      <c r="E7" s="1074"/>
      <c r="F7" s="1074">
        <v>4116</v>
      </c>
      <c r="G7" s="1075" t="s">
        <v>58</v>
      </c>
      <c r="H7" s="1078">
        <v>0</v>
      </c>
      <c r="I7" s="1079">
        <v>67.22</v>
      </c>
      <c r="J7" s="1078">
        <v>67.22</v>
      </c>
    </row>
    <row r="8" spans="1:10" ht="13" x14ac:dyDescent="0.3">
      <c r="A8" s="1076"/>
      <c r="B8" s="1072" t="s">
        <v>902</v>
      </c>
      <c r="C8" s="1073" t="s">
        <v>50</v>
      </c>
      <c r="D8" s="1074">
        <v>103533063</v>
      </c>
      <c r="E8" s="1074"/>
      <c r="F8" s="1074">
        <v>4116</v>
      </c>
      <c r="G8" s="1075" t="s">
        <v>58</v>
      </c>
      <c r="H8" s="1078">
        <v>0</v>
      </c>
      <c r="I8" s="1079">
        <v>380.93</v>
      </c>
      <c r="J8" s="1078">
        <v>380.93</v>
      </c>
    </row>
    <row r="9" spans="1:10" ht="13" x14ac:dyDescent="0.3">
      <c r="A9" s="1076"/>
      <c r="B9" s="1072" t="s">
        <v>903</v>
      </c>
      <c r="C9" s="1073" t="s">
        <v>50</v>
      </c>
      <c r="D9" s="1074">
        <v>103133063</v>
      </c>
      <c r="E9" s="1074">
        <v>3113</v>
      </c>
      <c r="F9" s="1074">
        <v>5336</v>
      </c>
      <c r="G9" s="1075" t="s">
        <v>58</v>
      </c>
      <c r="H9" s="1078">
        <v>0</v>
      </c>
      <c r="I9" s="1079">
        <v>67.22</v>
      </c>
      <c r="J9" s="1078">
        <v>67.22</v>
      </c>
    </row>
    <row r="10" spans="1:10" ht="13" x14ac:dyDescent="0.3">
      <c r="A10" s="1077"/>
      <c r="B10" s="1072" t="s">
        <v>904</v>
      </c>
      <c r="C10" s="1073" t="s">
        <v>50</v>
      </c>
      <c r="D10" s="1074">
        <v>103533063</v>
      </c>
      <c r="E10" s="1074">
        <v>3113</v>
      </c>
      <c r="F10" s="1074">
        <v>5336</v>
      </c>
      <c r="G10" s="1075" t="s">
        <v>58</v>
      </c>
      <c r="H10" s="1078">
        <v>0</v>
      </c>
      <c r="I10" s="1079">
        <v>380.93</v>
      </c>
      <c r="J10" s="1078">
        <v>380.93</v>
      </c>
    </row>
    <row r="11" spans="1:10" ht="13" x14ac:dyDescent="0.3">
      <c r="A11" s="998"/>
      <c r="B11" s="999"/>
      <c r="C11" s="1000"/>
      <c r="D11" s="1000"/>
      <c r="E11" s="983"/>
      <c r="F11" s="1001" t="s">
        <v>9</v>
      </c>
      <c r="G11" s="1002"/>
      <c r="H11" s="1003">
        <v>50.29</v>
      </c>
      <c r="I11" s="1010">
        <v>473.37</v>
      </c>
      <c r="J11" s="1003">
        <v>523.66</v>
      </c>
    </row>
    <row r="12" spans="1:10" ht="13" x14ac:dyDescent="0.3">
      <c r="A12" s="998"/>
      <c r="B12" s="1004" t="s">
        <v>37</v>
      </c>
      <c r="C12" s="1000"/>
      <c r="D12" s="1000"/>
      <c r="E12" s="983"/>
      <c r="F12" s="1001" t="s">
        <v>14</v>
      </c>
      <c r="G12" s="1002"/>
      <c r="H12" s="1003">
        <v>50.29</v>
      </c>
      <c r="I12" s="1010">
        <v>473.37</v>
      </c>
      <c r="J12" s="1003">
        <v>523.66</v>
      </c>
    </row>
    <row r="13" spans="1:10" ht="13" x14ac:dyDescent="0.3">
      <c r="A13" s="978"/>
      <c r="B13" s="983"/>
      <c r="C13" s="988"/>
      <c r="D13" s="988"/>
      <c r="E13" s="983"/>
      <c r="F13" s="1005" t="s">
        <v>18</v>
      </c>
      <c r="G13" s="1006"/>
      <c r="H13" s="1009">
        <v>0</v>
      </c>
      <c r="I13" s="1007">
        <v>0</v>
      </c>
      <c r="J13" s="1009">
        <v>0</v>
      </c>
    </row>
    <row r="14" spans="1:10" ht="13" x14ac:dyDescent="0.3">
      <c r="A14" s="976" t="s">
        <v>21</v>
      </c>
      <c r="B14" s="979"/>
      <c r="C14" s="977"/>
      <c r="D14" s="977"/>
      <c r="E14" s="982"/>
      <c r="F14" s="979"/>
      <c r="G14" s="979"/>
      <c r="H14" s="981"/>
      <c r="I14" s="981"/>
      <c r="J14" s="1044"/>
    </row>
    <row r="15" spans="1:10" ht="13" x14ac:dyDescent="0.3">
      <c r="A15" s="1041" t="s">
        <v>8</v>
      </c>
      <c r="B15" s="986" t="s">
        <v>905</v>
      </c>
      <c r="C15" s="1036"/>
      <c r="D15" s="986"/>
      <c r="E15" s="1036">
        <v>6112</v>
      </c>
      <c r="F15" s="1036">
        <v>5173</v>
      </c>
      <c r="G15" s="986"/>
      <c r="H15" s="990">
        <v>40</v>
      </c>
      <c r="I15" s="991">
        <v>40</v>
      </c>
      <c r="J15" s="1029">
        <v>80</v>
      </c>
    </row>
    <row r="16" spans="1:10" ht="13" x14ac:dyDescent="0.3">
      <c r="A16" s="1068"/>
      <c r="B16" s="986" t="s">
        <v>906</v>
      </c>
      <c r="C16" s="1036"/>
      <c r="D16" s="986"/>
      <c r="E16" s="1036">
        <v>6112</v>
      </c>
      <c r="F16" s="1036">
        <v>5137</v>
      </c>
      <c r="G16" s="986"/>
      <c r="H16" s="990">
        <v>16</v>
      </c>
      <c r="I16" s="991">
        <v>7</v>
      </c>
      <c r="J16" s="1029">
        <v>23</v>
      </c>
    </row>
    <row r="17" spans="1:10" ht="13" x14ac:dyDescent="0.3">
      <c r="A17" s="1068"/>
      <c r="B17" s="986" t="s">
        <v>907</v>
      </c>
      <c r="C17" s="1036"/>
      <c r="D17" s="986"/>
      <c r="E17" s="1036">
        <v>6112</v>
      </c>
      <c r="F17" s="1036">
        <v>5156</v>
      </c>
      <c r="G17" s="986"/>
      <c r="H17" s="990">
        <v>30</v>
      </c>
      <c r="I17" s="991">
        <v>-10</v>
      </c>
      <c r="J17" s="1029">
        <v>20</v>
      </c>
    </row>
    <row r="18" spans="1:10" ht="13" x14ac:dyDescent="0.3">
      <c r="A18" s="1068"/>
      <c r="B18" s="986" t="s">
        <v>908</v>
      </c>
      <c r="C18" s="1036"/>
      <c r="D18" s="986"/>
      <c r="E18" s="1036">
        <v>6112</v>
      </c>
      <c r="F18" s="1036">
        <v>5162</v>
      </c>
      <c r="G18" s="986"/>
      <c r="H18" s="990">
        <v>30</v>
      </c>
      <c r="I18" s="991">
        <v>-10</v>
      </c>
      <c r="J18" s="1029">
        <v>20</v>
      </c>
    </row>
    <row r="19" spans="1:10" ht="13" x14ac:dyDescent="0.3">
      <c r="A19" s="1068"/>
      <c r="B19" s="986" t="s">
        <v>909</v>
      </c>
      <c r="C19" s="1036"/>
      <c r="D19" s="986"/>
      <c r="E19" s="1036">
        <v>6112</v>
      </c>
      <c r="F19" s="1036">
        <v>5019</v>
      </c>
      <c r="G19" s="986"/>
      <c r="H19" s="990">
        <v>100</v>
      </c>
      <c r="I19" s="991">
        <v>-20</v>
      </c>
      <c r="J19" s="1029">
        <v>80</v>
      </c>
    </row>
    <row r="20" spans="1:10" ht="13" x14ac:dyDescent="0.3">
      <c r="A20" s="1069"/>
      <c r="B20" s="986" t="s">
        <v>910</v>
      </c>
      <c r="C20" s="1036"/>
      <c r="D20" s="986"/>
      <c r="E20" s="1036">
        <v>6112</v>
      </c>
      <c r="F20" s="1036">
        <v>5039</v>
      </c>
      <c r="G20" s="986"/>
      <c r="H20" s="990">
        <v>36</v>
      </c>
      <c r="I20" s="991">
        <v>-7</v>
      </c>
      <c r="J20" s="1029">
        <v>29</v>
      </c>
    </row>
    <row r="21" spans="1:10" ht="13" x14ac:dyDescent="0.3">
      <c r="A21" s="1041" t="s">
        <v>11</v>
      </c>
      <c r="B21" s="1052" t="s">
        <v>911</v>
      </c>
      <c r="C21" s="1035"/>
      <c r="D21" s="986">
        <v>104513013</v>
      </c>
      <c r="E21" s="970">
        <v>4359</v>
      </c>
      <c r="F21" s="970">
        <v>5163</v>
      </c>
      <c r="G21" s="1008" t="s">
        <v>128</v>
      </c>
      <c r="H21" s="1037">
        <v>0</v>
      </c>
      <c r="I21" s="1053">
        <v>1</v>
      </c>
      <c r="J21" s="1046">
        <v>1</v>
      </c>
    </row>
    <row r="22" spans="1:10" ht="13" x14ac:dyDescent="0.3">
      <c r="A22" s="1049"/>
      <c r="B22" s="1052" t="s">
        <v>912</v>
      </c>
      <c r="C22" s="1035"/>
      <c r="D22" s="986">
        <v>104513013</v>
      </c>
      <c r="E22" s="970">
        <v>4359</v>
      </c>
      <c r="F22" s="970">
        <v>5137</v>
      </c>
      <c r="G22" s="1008" t="s">
        <v>128</v>
      </c>
      <c r="H22" s="1037">
        <v>131</v>
      </c>
      <c r="I22" s="1053">
        <v>-1</v>
      </c>
      <c r="J22" s="1046">
        <v>130</v>
      </c>
    </row>
    <row r="23" spans="1:10" ht="13" customHeight="1" x14ac:dyDescent="0.3">
      <c r="A23" s="1054" t="s">
        <v>60</v>
      </c>
      <c r="B23" s="1042" t="s">
        <v>913</v>
      </c>
      <c r="C23" s="1036"/>
      <c r="D23" s="1036"/>
      <c r="E23" s="1051">
        <v>4399</v>
      </c>
      <c r="F23" s="1051">
        <v>5137</v>
      </c>
      <c r="G23" s="1060" t="s">
        <v>914</v>
      </c>
      <c r="H23" s="1056">
        <v>0</v>
      </c>
      <c r="I23" s="1057">
        <v>30</v>
      </c>
      <c r="J23" s="1046">
        <v>30</v>
      </c>
    </row>
    <row r="24" spans="1:10" ht="13" x14ac:dyDescent="0.3">
      <c r="A24" s="1047"/>
      <c r="B24" s="986" t="s">
        <v>915</v>
      </c>
      <c r="C24" s="1036"/>
      <c r="D24" s="1036"/>
      <c r="E24" s="1050">
        <v>4357</v>
      </c>
      <c r="F24" s="1059">
        <v>5222</v>
      </c>
      <c r="G24" s="1012" t="s">
        <v>25</v>
      </c>
      <c r="H24" s="1055">
        <v>743.13</v>
      </c>
      <c r="I24" s="1058">
        <v>-30</v>
      </c>
      <c r="J24" s="1046">
        <v>713.13</v>
      </c>
    </row>
    <row r="25" spans="1:10" ht="13" customHeight="1" x14ac:dyDescent="0.3">
      <c r="A25" s="1041" t="s">
        <v>73</v>
      </c>
      <c r="B25" s="1064" t="s">
        <v>916</v>
      </c>
      <c r="C25" s="986"/>
      <c r="D25" s="986">
        <v>13010</v>
      </c>
      <c r="E25" s="1050">
        <v>4339</v>
      </c>
      <c r="F25" s="1061">
        <v>5011</v>
      </c>
      <c r="G25" s="1012" t="s">
        <v>233</v>
      </c>
      <c r="H25" s="1062">
        <v>372</v>
      </c>
      <c r="I25" s="1058">
        <v>30</v>
      </c>
      <c r="J25" s="1046">
        <v>402</v>
      </c>
    </row>
    <row r="26" spans="1:10" ht="13" customHeight="1" x14ac:dyDescent="0.3">
      <c r="A26" s="1049"/>
      <c r="B26" s="1064" t="s">
        <v>917</v>
      </c>
      <c r="C26" s="986"/>
      <c r="D26" s="986">
        <v>13010</v>
      </c>
      <c r="E26" s="1050">
        <v>4339</v>
      </c>
      <c r="F26" s="1061">
        <v>5021</v>
      </c>
      <c r="G26" s="1012" t="s">
        <v>233</v>
      </c>
      <c r="H26" s="1062">
        <v>104</v>
      </c>
      <c r="I26" s="1058">
        <v>-30</v>
      </c>
      <c r="J26" s="1046">
        <v>74</v>
      </c>
    </row>
    <row r="27" spans="1:10" ht="13" customHeight="1" x14ac:dyDescent="0.3">
      <c r="A27" s="1041" t="s">
        <v>125</v>
      </c>
      <c r="B27" s="1063" t="s">
        <v>918</v>
      </c>
      <c r="C27" s="1036"/>
      <c r="D27" s="1036"/>
      <c r="E27" s="1050">
        <v>4379</v>
      </c>
      <c r="F27" s="1061">
        <v>5169</v>
      </c>
      <c r="G27" s="1012" t="s">
        <v>919</v>
      </c>
      <c r="H27" s="1062">
        <v>35</v>
      </c>
      <c r="I27" s="1058">
        <v>8</v>
      </c>
      <c r="J27" s="1046">
        <v>43</v>
      </c>
    </row>
    <row r="28" spans="1:10" ht="13" customHeight="1" x14ac:dyDescent="0.3">
      <c r="A28" s="1034"/>
      <c r="B28" s="1063" t="s">
        <v>920</v>
      </c>
      <c r="C28" s="1036"/>
      <c r="D28" s="1036"/>
      <c r="E28" s="1050">
        <v>4379</v>
      </c>
      <c r="F28" s="1061">
        <v>5164</v>
      </c>
      <c r="G28" s="1012" t="s">
        <v>919</v>
      </c>
      <c r="H28" s="1062">
        <v>8</v>
      </c>
      <c r="I28" s="1058">
        <v>-8</v>
      </c>
      <c r="J28" s="1046">
        <v>0</v>
      </c>
    </row>
    <row r="29" spans="1:10" ht="13" x14ac:dyDescent="0.3">
      <c r="A29" s="997" t="s">
        <v>143</v>
      </c>
      <c r="B29" s="1022" t="s">
        <v>921</v>
      </c>
      <c r="C29" s="986"/>
      <c r="D29" s="986"/>
      <c r="E29" s="1050">
        <v>4329</v>
      </c>
      <c r="F29" s="1061">
        <v>5139</v>
      </c>
      <c r="G29" s="1012" t="s">
        <v>922</v>
      </c>
      <c r="H29" s="1062">
        <v>5</v>
      </c>
      <c r="I29" s="1058">
        <v>5</v>
      </c>
      <c r="J29" s="1046">
        <v>10</v>
      </c>
    </row>
    <row r="30" spans="1:10" ht="13" x14ac:dyDescent="0.3">
      <c r="A30" s="1034"/>
      <c r="B30" s="1022" t="s">
        <v>923</v>
      </c>
      <c r="C30" s="986"/>
      <c r="D30" s="986"/>
      <c r="E30" s="1050">
        <v>4379</v>
      </c>
      <c r="F30" s="1061">
        <v>5169</v>
      </c>
      <c r="G30" s="1012" t="s">
        <v>922</v>
      </c>
      <c r="H30" s="1062">
        <v>33</v>
      </c>
      <c r="I30" s="1058">
        <v>-5</v>
      </c>
      <c r="J30" s="1046">
        <v>28</v>
      </c>
    </row>
    <row r="31" spans="1:10" ht="13" x14ac:dyDescent="0.3">
      <c r="A31" s="997" t="s">
        <v>146</v>
      </c>
      <c r="B31" s="1022" t="s">
        <v>924</v>
      </c>
      <c r="C31" s="986"/>
      <c r="D31" s="986">
        <v>13011</v>
      </c>
      <c r="E31" s="1050">
        <v>4329</v>
      </c>
      <c r="F31" s="1061">
        <v>5424</v>
      </c>
      <c r="G31" s="1012" t="s">
        <v>671</v>
      </c>
      <c r="H31" s="1062">
        <v>8</v>
      </c>
      <c r="I31" s="1058">
        <v>2</v>
      </c>
      <c r="J31" s="1046">
        <v>10</v>
      </c>
    </row>
    <row r="32" spans="1:10" ht="13" x14ac:dyDescent="0.3">
      <c r="A32" s="1045"/>
      <c r="B32" s="1022" t="s">
        <v>925</v>
      </c>
      <c r="C32" s="986"/>
      <c r="D32" s="986">
        <v>13011</v>
      </c>
      <c r="E32" s="1050">
        <v>4329</v>
      </c>
      <c r="F32" s="1061">
        <v>5151</v>
      </c>
      <c r="G32" s="1012" t="s">
        <v>671</v>
      </c>
      <c r="H32" s="1062">
        <v>0</v>
      </c>
      <c r="I32" s="1058">
        <v>9</v>
      </c>
      <c r="J32" s="1046">
        <v>9</v>
      </c>
    </row>
    <row r="33" spans="1:10" ht="13" x14ac:dyDescent="0.3">
      <c r="A33" s="1045"/>
      <c r="B33" s="1022" t="s">
        <v>926</v>
      </c>
      <c r="C33" s="986"/>
      <c r="D33" s="986">
        <v>13011</v>
      </c>
      <c r="E33" s="1050">
        <v>4329</v>
      </c>
      <c r="F33" s="1061">
        <v>5152</v>
      </c>
      <c r="G33" s="1012" t="s">
        <v>671</v>
      </c>
      <c r="H33" s="1062">
        <v>0</v>
      </c>
      <c r="I33" s="1058">
        <v>57</v>
      </c>
      <c r="J33" s="1046">
        <v>57</v>
      </c>
    </row>
    <row r="34" spans="1:10" ht="13" x14ac:dyDescent="0.3">
      <c r="A34" s="1045"/>
      <c r="B34" s="1022" t="s">
        <v>927</v>
      </c>
      <c r="C34" s="986"/>
      <c r="D34" s="986">
        <v>13011</v>
      </c>
      <c r="E34" s="1050">
        <v>4329</v>
      </c>
      <c r="F34" s="1061">
        <v>5154</v>
      </c>
      <c r="G34" s="1012" t="s">
        <v>671</v>
      </c>
      <c r="H34" s="1062">
        <v>0</v>
      </c>
      <c r="I34" s="1058">
        <v>64</v>
      </c>
      <c r="J34" s="1046">
        <v>64</v>
      </c>
    </row>
    <row r="35" spans="1:10" ht="13" x14ac:dyDescent="0.3">
      <c r="A35" s="1045"/>
      <c r="B35" s="1022" t="s">
        <v>928</v>
      </c>
      <c r="C35" s="986"/>
      <c r="D35" s="986">
        <v>13011</v>
      </c>
      <c r="E35" s="1050">
        <v>4329</v>
      </c>
      <c r="F35" s="1061">
        <v>5021</v>
      </c>
      <c r="G35" s="1012" t="s">
        <v>671</v>
      </c>
      <c r="H35" s="1062">
        <v>104</v>
      </c>
      <c r="I35" s="1058">
        <v>-35</v>
      </c>
      <c r="J35" s="1046">
        <v>69</v>
      </c>
    </row>
    <row r="36" spans="1:10" ht="13" x14ac:dyDescent="0.3">
      <c r="A36" s="1045"/>
      <c r="B36" s="1022" t="s">
        <v>929</v>
      </c>
      <c r="C36" s="986"/>
      <c r="D36" s="986">
        <v>13011</v>
      </c>
      <c r="E36" s="1050">
        <v>4329</v>
      </c>
      <c r="F36" s="1061">
        <v>5136</v>
      </c>
      <c r="G36" s="1012" t="s">
        <v>671</v>
      </c>
      <c r="H36" s="1062">
        <v>3</v>
      </c>
      <c r="I36" s="1058">
        <v>-1</v>
      </c>
      <c r="J36" s="1046">
        <v>2</v>
      </c>
    </row>
    <row r="37" spans="1:10" ht="13" x14ac:dyDescent="0.3">
      <c r="A37" s="1045"/>
      <c r="B37" s="1022" t="s">
        <v>930</v>
      </c>
      <c r="C37" s="986"/>
      <c r="D37" s="986">
        <v>13011</v>
      </c>
      <c r="E37" s="1050">
        <v>4329</v>
      </c>
      <c r="F37" s="1061">
        <v>5137</v>
      </c>
      <c r="G37" s="1012" t="s">
        <v>671</v>
      </c>
      <c r="H37" s="1062">
        <v>10</v>
      </c>
      <c r="I37" s="1058">
        <v>-6</v>
      </c>
      <c r="J37" s="1046">
        <v>4</v>
      </c>
    </row>
    <row r="38" spans="1:10" ht="13" x14ac:dyDescent="0.3">
      <c r="A38" s="1045"/>
      <c r="B38" s="1022" t="s">
        <v>931</v>
      </c>
      <c r="C38" s="986"/>
      <c r="D38" s="986">
        <v>13011</v>
      </c>
      <c r="E38" s="1050">
        <v>4329</v>
      </c>
      <c r="F38" s="1061">
        <v>5156</v>
      </c>
      <c r="G38" s="1012" t="s">
        <v>671</v>
      </c>
      <c r="H38" s="1062">
        <v>16</v>
      </c>
      <c r="I38" s="1058">
        <v>-5</v>
      </c>
      <c r="J38" s="1046">
        <v>11</v>
      </c>
    </row>
    <row r="39" spans="1:10" ht="13" x14ac:dyDescent="0.3">
      <c r="A39" s="1045"/>
      <c r="B39" s="1022" t="s">
        <v>932</v>
      </c>
      <c r="C39" s="986"/>
      <c r="D39" s="986">
        <v>13011</v>
      </c>
      <c r="E39" s="1050">
        <v>4329</v>
      </c>
      <c r="F39" s="1061">
        <v>5167</v>
      </c>
      <c r="G39" s="1012" t="s">
        <v>671</v>
      </c>
      <c r="H39" s="1062">
        <v>110</v>
      </c>
      <c r="I39" s="1058">
        <v>-70</v>
      </c>
      <c r="J39" s="1046">
        <v>40</v>
      </c>
    </row>
    <row r="40" spans="1:10" ht="13" x14ac:dyDescent="0.3">
      <c r="A40" s="1034"/>
      <c r="B40" s="1022" t="s">
        <v>933</v>
      </c>
      <c r="C40" s="986"/>
      <c r="D40" s="986">
        <v>13011</v>
      </c>
      <c r="E40" s="1050">
        <v>4329</v>
      </c>
      <c r="F40" s="1061">
        <v>5173</v>
      </c>
      <c r="G40" s="1012" t="s">
        <v>671</v>
      </c>
      <c r="H40" s="1062">
        <v>25</v>
      </c>
      <c r="I40" s="1058">
        <v>-15</v>
      </c>
      <c r="J40" s="1046">
        <v>10</v>
      </c>
    </row>
    <row r="41" spans="1:10" ht="13" x14ac:dyDescent="0.3">
      <c r="A41" s="997" t="s">
        <v>148</v>
      </c>
      <c r="B41" s="986" t="s">
        <v>934</v>
      </c>
      <c r="C41" s="986"/>
      <c r="D41" s="986">
        <v>103133063</v>
      </c>
      <c r="E41" s="1050">
        <v>3113</v>
      </c>
      <c r="F41" s="1061">
        <v>5136</v>
      </c>
      <c r="G41" s="1012" t="s">
        <v>463</v>
      </c>
      <c r="H41" s="1065">
        <v>1</v>
      </c>
      <c r="I41" s="1066">
        <v>3</v>
      </c>
      <c r="J41" s="1046">
        <v>4</v>
      </c>
    </row>
    <row r="42" spans="1:10" ht="13" x14ac:dyDescent="0.3">
      <c r="A42" s="1034"/>
      <c r="B42" s="986" t="s">
        <v>935</v>
      </c>
      <c r="C42" s="986"/>
      <c r="D42" s="986">
        <v>103133063</v>
      </c>
      <c r="E42" s="1050">
        <v>3113</v>
      </c>
      <c r="F42" s="1061">
        <v>5139</v>
      </c>
      <c r="G42" s="1012" t="s">
        <v>463</v>
      </c>
      <c r="H42" s="1065">
        <v>30</v>
      </c>
      <c r="I42" s="1066">
        <v>-3</v>
      </c>
      <c r="J42" s="1046">
        <v>27</v>
      </c>
    </row>
    <row r="43" spans="1:10" ht="13" x14ac:dyDescent="0.3">
      <c r="A43" s="997" t="s">
        <v>156</v>
      </c>
      <c r="B43" s="986" t="s">
        <v>936</v>
      </c>
      <c r="C43" s="986"/>
      <c r="D43" s="986"/>
      <c r="E43" s="1050">
        <v>3319</v>
      </c>
      <c r="F43" s="1061">
        <v>5175</v>
      </c>
      <c r="G43" s="1012" t="s">
        <v>356</v>
      </c>
      <c r="H43" s="1065">
        <v>12</v>
      </c>
      <c r="I43" s="1066">
        <v>3</v>
      </c>
      <c r="J43" s="1046">
        <v>15</v>
      </c>
    </row>
    <row r="44" spans="1:10" ht="13" x14ac:dyDescent="0.3">
      <c r="A44" s="1045"/>
      <c r="B44" s="986" t="s">
        <v>937</v>
      </c>
      <c r="C44" s="986"/>
      <c r="D44" s="986"/>
      <c r="E44" s="1050">
        <v>3419</v>
      </c>
      <c r="F44" s="1061">
        <v>5175</v>
      </c>
      <c r="G44" s="1012" t="s">
        <v>360</v>
      </c>
      <c r="H44" s="1065">
        <v>6</v>
      </c>
      <c r="I44" s="1066">
        <v>16</v>
      </c>
      <c r="J44" s="1046">
        <v>22</v>
      </c>
    </row>
    <row r="45" spans="1:10" ht="13" x14ac:dyDescent="0.3">
      <c r="A45" s="1034"/>
      <c r="B45" s="986" t="s">
        <v>938</v>
      </c>
      <c r="C45" s="986"/>
      <c r="D45" s="986"/>
      <c r="E45" s="1050">
        <v>3319</v>
      </c>
      <c r="F45" s="1061">
        <v>5169</v>
      </c>
      <c r="G45" s="1012" t="s">
        <v>356</v>
      </c>
      <c r="H45" s="1065">
        <v>133</v>
      </c>
      <c r="I45" s="1066">
        <v>-19</v>
      </c>
      <c r="J45" s="1046">
        <v>114</v>
      </c>
    </row>
    <row r="46" spans="1:10" ht="13" x14ac:dyDescent="0.3">
      <c r="A46" s="997" t="s">
        <v>190</v>
      </c>
      <c r="B46" s="986" t="s">
        <v>939</v>
      </c>
      <c r="C46" s="986"/>
      <c r="D46" s="986"/>
      <c r="E46" s="1050">
        <v>3113</v>
      </c>
      <c r="F46" s="1061">
        <v>5169</v>
      </c>
      <c r="G46" s="1012" t="s">
        <v>940</v>
      </c>
      <c r="H46" s="1065">
        <v>30</v>
      </c>
      <c r="I46" s="1066">
        <v>10</v>
      </c>
      <c r="J46" s="1046">
        <v>40</v>
      </c>
    </row>
    <row r="47" spans="1:10" ht="13" x14ac:dyDescent="0.3">
      <c r="A47" s="1034"/>
      <c r="B47" s="986" t="s">
        <v>941</v>
      </c>
      <c r="C47" s="986"/>
      <c r="D47" s="986"/>
      <c r="E47" s="1050">
        <v>3113</v>
      </c>
      <c r="F47" s="1061">
        <v>5164</v>
      </c>
      <c r="G47" s="1012" t="s">
        <v>940</v>
      </c>
      <c r="H47" s="1065">
        <v>10</v>
      </c>
      <c r="I47" s="1066">
        <v>-10</v>
      </c>
      <c r="J47" s="1046">
        <v>0</v>
      </c>
    </row>
    <row r="48" spans="1:10" ht="13" x14ac:dyDescent="0.3">
      <c r="A48" s="997" t="s">
        <v>203</v>
      </c>
      <c r="B48" s="986" t="s">
        <v>942</v>
      </c>
      <c r="C48" s="986"/>
      <c r="D48" s="986"/>
      <c r="E48" s="1050">
        <v>6112</v>
      </c>
      <c r="F48" s="1061">
        <v>5901</v>
      </c>
      <c r="G48" s="1012" t="s">
        <v>24</v>
      </c>
      <c r="H48" s="1065">
        <v>49</v>
      </c>
      <c r="I48" s="1066">
        <v>50</v>
      </c>
      <c r="J48" s="1046">
        <v>99</v>
      </c>
    </row>
    <row r="49" spans="1:11" ht="13" x14ac:dyDescent="0.3">
      <c r="A49" s="1045"/>
      <c r="B49" s="986" t="s">
        <v>943</v>
      </c>
      <c r="C49" s="986"/>
      <c r="D49" s="986"/>
      <c r="E49" s="1050">
        <v>6112</v>
      </c>
      <c r="F49" s="1061">
        <v>5901</v>
      </c>
      <c r="G49" s="1012" t="s">
        <v>530</v>
      </c>
      <c r="H49" s="1065">
        <v>19.5</v>
      </c>
      <c r="I49" s="1066">
        <v>50</v>
      </c>
      <c r="J49" s="1046">
        <v>69.5</v>
      </c>
      <c r="K49" s="968"/>
    </row>
    <row r="50" spans="1:11" ht="13" x14ac:dyDescent="0.3">
      <c r="A50" s="1034"/>
      <c r="B50" s="986" t="s">
        <v>944</v>
      </c>
      <c r="C50" s="986"/>
      <c r="D50" s="986"/>
      <c r="E50" s="1050">
        <v>3392</v>
      </c>
      <c r="F50" s="1061">
        <v>5222</v>
      </c>
      <c r="G50" s="1012" t="s">
        <v>170</v>
      </c>
      <c r="H50" s="1065">
        <v>144.4</v>
      </c>
      <c r="I50" s="1066">
        <v>-100</v>
      </c>
      <c r="J50" s="1046">
        <v>44.400000000000006</v>
      </c>
      <c r="K50" s="968"/>
    </row>
    <row r="51" spans="1:11" ht="13" x14ac:dyDescent="0.3">
      <c r="A51" s="997" t="s">
        <v>206</v>
      </c>
      <c r="B51" s="986" t="s">
        <v>945</v>
      </c>
      <c r="C51" s="986"/>
      <c r="D51" s="986"/>
      <c r="E51" s="1050">
        <v>3113</v>
      </c>
      <c r="F51" s="1061">
        <v>5167</v>
      </c>
      <c r="G51" s="1012"/>
      <c r="H51" s="1065">
        <v>10</v>
      </c>
      <c r="I51" s="1066">
        <v>20</v>
      </c>
      <c r="J51" s="1046">
        <v>30</v>
      </c>
      <c r="K51" s="968"/>
    </row>
    <row r="52" spans="1:11" ht="13" x14ac:dyDescent="0.3">
      <c r="A52" s="1034"/>
      <c r="B52" s="986" t="s">
        <v>946</v>
      </c>
      <c r="C52" s="986"/>
      <c r="D52" s="986"/>
      <c r="E52" s="1050">
        <v>3113</v>
      </c>
      <c r="F52" s="1061">
        <v>5175</v>
      </c>
      <c r="G52" s="1012"/>
      <c r="H52" s="1065">
        <v>31</v>
      </c>
      <c r="I52" s="1066">
        <v>-20</v>
      </c>
      <c r="J52" s="1046">
        <v>11</v>
      </c>
      <c r="K52" s="968"/>
    </row>
    <row r="53" spans="1:11" ht="13" x14ac:dyDescent="0.3">
      <c r="A53" s="997" t="s">
        <v>209</v>
      </c>
      <c r="B53" s="986" t="s">
        <v>947</v>
      </c>
      <c r="C53" s="986"/>
      <c r="D53" s="986"/>
      <c r="E53" s="1050">
        <v>3639</v>
      </c>
      <c r="F53" s="1061">
        <v>5166</v>
      </c>
      <c r="G53" s="1012" t="s">
        <v>321</v>
      </c>
      <c r="H53" s="1065">
        <v>80</v>
      </c>
      <c r="I53" s="1066">
        <v>4.5</v>
      </c>
      <c r="J53" s="1046">
        <v>84.5</v>
      </c>
      <c r="K53" s="968"/>
    </row>
    <row r="54" spans="1:11" ht="13" x14ac:dyDescent="0.3">
      <c r="A54" s="1034"/>
      <c r="B54" s="986" t="s">
        <v>948</v>
      </c>
      <c r="C54" s="986"/>
      <c r="D54" s="986"/>
      <c r="E54" s="1050">
        <v>3639</v>
      </c>
      <c r="F54" s="1061">
        <v>5169</v>
      </c>
      <c r="G54" s="1012" t="s">
        <v>321</v>
      </c>
      <c r="H54" s="1065">
        <v>83.49</v>
      </c>
      <c r="I54" s="1066">
        <v>56</v>
      </c>
      <c r="J54" s="1046">
        <v>139.49</v>
      </c>
      <c r="K54" s="968"/>
    </row>
    <row r="55" spans="1:11" ht="13" x14ac:dyDescent="0.3">
      <c r="A55" s="997" t="s">
        <v>213</v>
      </c>
      <c r="B55" s="986" t="s">
        <v>949</v>
      </c>
      <c r="C55" s="986"/>
      <c r="D55" s="986"/>
      <c r="E55" s="1050">
        <v>3121</v>
      </c>
      <c r="F55" s="1061">
        <v>5339</v>
      </c>
      <c r="G55" s="1012" t="s">
        <v>208</v>
      </c>
      <c r="H55" s="1065">
        <v>0</v>
      </c>
      <c r="I55" s="1066">
        <v>25</v>
      </c>
      <c r="J55" s="1046">
        <v>25</v>
      </c>
      <c r="K55" s="968"/>
    </row>
    <row r="56" spans="1:11" ht="13" x14ac:dyDescent="0.3">
      <c r="A56" s="1034"/>
      <c r="B56" s="986" t="s">
        <v>950</v>
      </c>
      <c r="C56" s="986"/>
      <c r="D56" s="986"/>
      <c r="E56" s="1050">
        <v>3392</v>
      </c>
      <c r="F56" s="1061">
        <v>5222</v>
      </c>
      <c r="G56" s="1012" t="s">
        <v>170</v>
      </c>
      <c r="H56" s="1065">
        <v>144</v>
      </c>
      <c r="I56" s="1066">
        <v>-25</v>
      </c>
      <c r="J56" s="1046">
        <v>119</v>
      </c>
      <c r="K56" s="968"/>
    </row>
    <row r="57" spans="1:11" ht="13" x14ac:dyDescent="0.3">
      <c r="A57" s="997" t="s">
        <v>217</v>
      </c>
      <c r="B57" s="1042" t="s">
        <v>951</v>
      </c>
      <c r="C57" s="986"/>
      <c r="D57" s="986"/>
      <c r="E57" s="1050">
        <v>3421</v>
      </c>
      <c r="F57" s="1050">
        <v>5331</v>
      </c>
      <c r="G57" s="1012" t="s">
        <v>952</v>
      </c>
      <c r="H57" s="990">
        <v>0</v>
      </c>
      <c r="I57" s="991">
        <v>33</v>
      </c>
      <c r="J57" s="969">
        <v>33</v>
      </c>
      <c r="K57" s="968"/>
    </row>
    <row r="58" spans="1:11" ht="13" x14ac:dyDescent="0.3">
      <c r="A58" s="1034"/>
      <c r="B58" s="1042" t="s">
        <v>953</v>
      </c>
      <c r="C58" s="986"/>
      <c r="D58" s="986"/>
      <c r="E58" s="1050">
        <v>3421</v>
      </c>
      <c r="F58" s="1050">
        <v>5171</v>
      </c>
      <c r="G58" s="1012" t="s">
        <v>952</v>
      </c>
      <c r="H58" s="990">
        <v>33</v>
      </c>
      <c r="I58" s="991">
        <v>-33</v>
      </c>
      <c r="J58" s="969">
        <v>0</v>
      </c>
      <c r="K58" s="968"/>
    </row>
    <row r="59" spans="1:11" ht="13" x14ac:dyDescent="0.3">
      <c r="A59" s="1080" t="s">
        <v>221</v>
      </c>
      <c r="B59" s="1042" t="s">
        <v>954</v>
      </c>
      <c r="C59" s="986"/>
      <c r="D59" s="986"/>
      <c r="E59" s="1050">
        <v>3419</v>
      </c>
      <c r="F59" s="1050">
        <v>5901</v>
      </c>
      <c r="G59" s="1012" t="s">
        <v>184</v>
      </c>
      <c r="H59" s="990">
        <v>194</v>
      </c>
      <c r="I59" s="991">
        <v>-194</v>
      </c>
      <c r="J59" s="969">
        <v>0</v>
      </c>
      <c r="K59" s="968"/>
    </row>
    <row r="60" spans="1:11" ht="13" x14ac:dyDescent="0.3">
      <c r="A60" s="1045" t="s">
        <v>224</v>
      </c>
      <c r="B60" s="1042" t="s">
        <v>955</v>
      </c>
      <c r="C60" s="986"/>
      <c r="D60" s="986"/>
      <c r="E60" s="1050">
        <v>3419</v>
      </c>
      <c r="F60" s="1050">
        <v>5222</v>
      </c>
      <c r="G60" s="1012" t="s">
        <v>956</v>
      </c>
      <c r="H60" s="990">
        <v>0</v>
      </c>
      <c r="I60" s="991">
        <v>4</v>
      </c>
      <c r="J60" s="969">
        <v>4</v>
      </c>
      <c r="K60" s="968"/>
    </row>
    <row r="61" spans="1:11" ht="13" x14ac:dyDescent="0.3">
      <c r="A61" s="1034"/>
      <c r="B61" s="1042" t="s">
        <v>957</v>
      </c>
      <c r="C61" s="986"/>
      <c r="D61" s="986"/>
      <c r="E61" s="1050">
        <v>6112</v>
      </c>
      <c r="F61" s="1050">
        <v>5901</v>
      </c>
      <c r="G61" s="1012" t="s">
        <v>530</v>
      </c>
      <c r="H61" s="990">
        <v>19.5</v>
      </c>
      <c r="I61" s="991">
        <v>-4</v>
      </c>
      <c r="J61" s="969">
        <v>15.5</v>
      </c>
      <c r="K61" s="968"/>
    </row>
    <row r="62" spans="1:11" ht="13" x14ac:dyDescent="0.3">
      <c r="A62" s="1047"/>
      <c r="B62" s="986"/>
      <c r="C62" s="1036"/>
      <c r="D62" s="1036"/>
      <c r="E62" s="986"/>
      <c r="F62" s="1043" t="s">
        <v>22</v>
      </c>
      <c r="G62" s="994"/>
      <c r="H62" s="980">
        <v>2737.02</v>
      </c>
      <c r="I62" s="995">
        <v>-133.5</v>
      </c>
      <c r="J62" s="980">
        <v>2603.5200000000004</v>
      </c>
      <c r="K62" s="968"/>
    </row>
    <row r="63" spans="1:11" ht="13" x14ac:dyDescent="0.3">
      <c r="A63" s="985" t="s">
        <v>319</v>
      </c>
      <c r="B63" s="979"/>
      <c r="C63" s="977"/>
      <c r="D63" s="977"/>
      <c r="E63" s="982"/>
      <c r="F63" s="979"/>
      <c r="G63" s="979"/>
      <c r="H63" s="981"/>
      <c r="I63" s="981"/>
      <c r="J63" s="1070"/>
      <c r="K63" s="979"/>
    </row>
    <row r="64" spans="1:11" ht="13" x14ac:dyDescent="0.3">
      <c r="A64" s="970" t="s">
        <v>8</v>
      </c>
      <c r="B64" s="986" t="s">
        <v>958</v>
      </c>
      <c r="C64" s="986"/>
      <c r="D64" s="986"/>
      <c r="E64" s="1050">
        <v>3639</v>
      </c>
      <c r="F64" s="970">
        <v>6121</v>
      </c>
      <c r="G64" s="1008" t="s">
        <v>321</v>
      </c>
      <c r="H64" s="1037">
        <v>771.5</v>
      </c>
      <c r="I64" s="1053">
        <v>-60.5</v>
      </c>
      <c r="J64" s="1037">
        <v>711</v>
      </c>
      <c r="K64" s="979"/>
    </row>
    <row r="65" spans="1:11" ht="13" x14ac:dyDescent="0.3">
      <c r="A65" s="1067" t="s">
        <v>11</v>
      </c>
      <c r="B65" s="971" t="s">
        <v>959</v>
      </c>
      <c r="C65" s="1035"/>
      <c r="D65" s="970"/>
      <c r="E65" s="970">
        <v>3111</v>
      </c>
      <c r="F65" s="970">
        <v>6121</v>
      </c>
      <c r="G65" s="970">
        <v>6292</v>
      </c>
      <c r="H65" s="1037">
        <v>191</v>
      </c>
      <c r="I65" s="1053">
        <v>50</v>
      </c>
      <c r="J65" s="1037">
        <v>241</v>
      </c>
      <c r="K65" s="979"/>
    </row>
    <row r="66" spans="1:11" ht="13" x14ac:dyDescent="0.3">
      <c r="A66" s="1034"/>
      <c r="B66" s="971" t="s">
        <v>960</v>
      </c>
      <c r="C66" s="986"/>
      <c r="D66" s="986"/>
      <c r="E66" s="1050">
        <v>3421</v>
      </c>
      <c r="F66" s="1050">
        <v>6121</v>
      </c>
      <c r="G66" s="1012" t="s">
        <v>961</v>
      </c>
      <c r="H66" s="990">
        <v>150</v>
      </c>
      <c r="I66" s="991">
        <v>-50</v>
      </c>
      <c r="J66" s="969">
        <v>100</v>
      </c>
      <c r="K66" s="979"/>
    </row>
    <row r="67" spans="1:11" ht="13" x14ac:dyDescent="0.3">
      <c r="A67" s="970" t="s">
        <v>60</v>
      </c>
      <c r="B67" s="971" t="s">
        <v>962</v>
      </c>
      <c r="C67" s="1035"/>
      <c r="D67" s="971"/>
      <c r="E67" s="970">
        <v>3419</v>
      </c>
      <c r="F67" s="970">
        <v>6322</v>
      </c>
      <c r="G67" s="1008" t="s">
        <v>251</v>
      </c>
      <c r="H67" s="1029">
        <v>0</v>
      </c>
      <c r="I67" s="1030">
        <v>194</v>
      </c>
      <c r="J67" s="1037">
        <v>0</v>
      </c>
      <c r="K67" s="979"/>
    </row>
    <row r="68" spans="1:11" ht="13" x14ac:dyDescent="0.3">
      <c r="A68" s="988"/>
      <c r="B68" s="983"/>
      <c r="C68" s="988"/>
      <c r="D68" s="988"/>
      <c r="E68" s="984"/>
      <c r="F68" s="1028"/>
      <c r="G68" s="1048" t="s">
        <v>23</v>
      </c>
      <c r="H68" s="987">
        <v>1112.5</v>
      </c>
      <c r="I68" s="992">
        <v>133.5</v>
      </c>
      <c r="J68" s="987">
        <v>1052</v>
      </c>
      <c r="K68" s="968"/>
    </row>
    <row r="69" spans="1:11" ht="13" x14ac:dyDescent="0.3">
      <c r="A69" s="988"/>
      <c r="B69" s="983"/>
      <c r="C69" s="988"/>
      <c r="D69" s="988"/>
      <c r="E69" s="984"/>
      <c r="F69" s="1031"/>
      <c r="G69" s="1032"/>
      <c r="H69" s="1033"/>
      <c r="I69" s="1030"/>
      <c r="J69" s="1029"/>
      <c r="K69" s="968"/>
    </row>
    <row r="70" spans="1:11" ht="13" x14ac:dyDescent="0.3">
      <c r="A70" s="968"/>
      <c r="B70" s="993" t="s">
        <v>963</v>
      </c>
      <c r="C70" s="977"/>
      <c r="D70" s="977"/>
      <c r="E70" s="1021" t="s">
        <v>9</v>
      </c>
      <c r="F70" s="1026"/>
      <c r="G70" s="1019"/>
      <c r="H70" s="1015"/>
      <c r="I70" s="991">
        <v>473.37</v>
      </c>
      <c r="J70" s="990"/>
      <c r="K70" s="968"/>
    </row>
    <row r="71" spans="1:11" ht="13" x14ac:dyDescent="0.3">
      <c r="A71" s="968"/>
      <c r="B71" s="979"/>
      <c r="C71" s="977"/>
      <c r="D71" s="977"/>
      <c r="E71" s="1013" t="s">
        <v>17</v>
      </c>
      <c r="F71" s="1025"/>
      <c r="G71" s="1022"/>
      <c r="H71" s="1015"/>
      <c r="I71" s="991">
        <v>339.87</v>
      </c>
      <c r="J71" s="990"/>
      <c r="K71" s="968"/>
    </row>
    <row r="72" spans="1:11" ht="13" x14ac:dyDescent="0.3">
      <c r="A72" s="968"/>
      <c r="B72" s="979"/>
      <c r="C72" s="977"/>
      <c r="D72" s="977"/>
      <c r="E72" s="978" t="s">
        <v>15</v>
      </c>
      <c r="F72" s="979"/>
      <c r="G72" s="1020"/>
      <c r="H72" s="1015"/>
      <c r="I72" s="991">
        <v>133.5</v>
      </c>
      <c r="J72" s="990"/>
      <c r="K72" s="968"/>
    </row>
    <row r="73" spans="1:11" ht="13" x14ac:dyDescent="0.3">
      <c r="A73" s="968"/>
      <c r="B73" s="979"/>
      <c r="C73" s="977"/>
      <c r="D73" s="977"/>
      <c r="E73" s="1013" t="s">
        <v>26</v>
      </c>
      <c r="F73" s="1025"/>
      <c r="G73" s="1022"/>
      <c r="H73" s="1015"/>
      <c r="I73" s="991">
        <v>473.37</v>
      </c>
      <c r="J73" s="990"/>
      <c r="K73" s="968"/>
    </row>
    <row r="74" spans="1:11" ht="13" x14ac:dyDescent="0.3">
      <c r="A74" s="968"/>
      <c r="B74" s="979"/>
      <c r="C74" s="977"/>
      <c r="D74" s="977"/>
      <c r="E74" s="1023" t="s">
        <v>16</v>
      </c>
      <c r="F74" s="979"/>
      <c r="G74" s="1020"/>
      <c r="H74" s="1016"/>
      <c r="I74" s="991">
        <v>0</v>
      </c>
      <c r="J74" s="990"/>
      <c r="K74" s="968"/>
    </row>
    <row r="75" spans="1:11" ht="13" x14ac:dyDescent="0.3">
      <c r="A75" s="968"/>
      <c r="B75" s="979"/>
      <c r="C75" s="977"/>
      <c r="D75" s="977"/>
      <c r="E75" s="1014" t="s">
        <v>491</v>
      </c>
      <c r="F75" s="1025"/>
      <c r="G75" s="1022"/>
      <c r="H75" s="1016"/>
      <c r="I75" s="991">
        <v>0</v>
      </c>
      <c r="J75" s="990"/>
      <c r="K75" s="968"/>
    </row>
    <row r="76" spans="1:11" x14ac:dyDescent="0.25">
      <c r="A76" s="968"/>
      <c r="B76" s="968"/>
      <c r="C76" s="968"/>
      <c r="D76" s="968"/>
      <c r="E76" s="973" t="s">
        <v>29</v>
      </c>
      <c r="F76" s="968"/>
      <c r="G76" s="979"/>
      <c r="H76" s="1011">
        <v>42978</v>
      </c>
      <c r="I76" s="968"/>
      <c r="J76" s="1011">
        <v>43008</v>
      </c>
      <c r="K76" s="968"/>
    </row>
    <row r="77" spans="1:11" ht="13" x14ac:dyDescent="0.3">
      <c r="A77" s="968"/>
      <c r="B77" s="993" t="s">
        <v>964</v>
      </c>
      <c r="C77" s="977"/>
      <c r="D77" s="977"/>
      <c r="E77" s="1024" t="s">
        <v>13</v>
      </c>
      <c r="F77" s="1026"/>
      <c r="G77" s="1019"/>
      <c r="H77" s="1017">
        <v>371325.47</v>
      </c>
      <c r="I77" s="991">
        <v>473.37</v>
      </c>
      <c r="J77" s="991">
        <v>371798.83999999997</v>
      </c>
      <c r="K77" s="968"/>
    </row>
    <row r="78" spans="1:11" ht="13" x14ac:dyDescent="0.3">
      <c r="A78" s="968"/>
      <c r="B78" s="979"/>
      <c r="C78" s="977"/>
      <c r="D78" s="977"/>
      <c r="E78" s="1013" t="s">
        <v>17</v>
      </c>
      <c r="F78" s="1025"/>
      <c r="G78" s="1022"/>
      <c r="H78" s="1018">
        <v>300254.03000000003</v>
      </c>
      <c r="I78" s="991">
        <v>339.87</v>
      </c>
      <c r="J78" s="990">
        <v>300593.90000000002</v>
      </c>
      <c r="K78" s="968"/>
    </row>
    <row r="79" spans="1:11" ht="13" x14ac:dyDescent="0.3">
      <c r="A79" s="968"/>
      <c r="B79" s="979"/>
      <c r="C79" s="977"/>
      <c r="D79" s="977"/>
      <c r="E79" s="978" t="s">
        <v>15</v>
      </c>
      <c r="F79" s="979"/>
      <c r="G79" s="1020"/>
      <c r="H79" s="1018">
        <v>71071.44</v>
      </c>
      <c r="I79" s="991">
        <v>133.5</v>
      </c>
      <c r="J79" s="990">
        <v>71204.94</v>
      </c>
      <c r="K79" s="968"/>
    </row>
    <row r="80" spans="1:11" ht="13" x14ac:dyDescent="0.3">
      <c r="A80" s="968"/>
      <c r="B80" s="973" t="s">
        <v>965</v>
      </c>
      <c r="C80" s="968"/>
      <c r="D80" s="968"/>
      <c r="E80" s="1014" t="s">
        <v>27</v>
      </c>
      <c r="F80" s="1025"/>
      <c r="G80" s="1022"/>
      <c r="H80" s="991">
        <v>371325.47000000003</v>
      </c>
      <c r="I80" s="991">
        <v>473.37</v>
      </c>
      <c r="J80" s="991">
        <v>371798.84</v>
      </c>
      <c r="K80" s="968"/>
    </row>
    <row r="81" spans="5:10" ht="13" x14ac:dyDescent="0.3">
      <c r="E81" s="978" t="s">
        <v>18</v>
      </c>
      <c r="F81" s="979"/>
      <c r="G81" s="1020"/>
      <c r="H81" s="990">
        <v>0</v>
      </c>
      <c r="I81" s="991">
        <v>0</v>
      </c>
      <c r="J81" s="990">
        <v>0</v>
      </c>
    </row>
    <row r="82" spans="5:10" ht="13" x14ac:dyDescent="0.3">
      <c r="E82" s="1014" t="s">
        <v>28</v>
      </c>
      <c r="F82" s="1025"/>
      <c r="G82" s="1022"/>
      <c r="H82" s="1027">
        <v>0</v>
      </c>
      <c r="I82" s="991">
        <v>0</v>
      </c>
      <c r="J82" s="991">
        <v>0</v>
      </c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pane ySplit="3" topLeftCell="A34" activePane="bottomLeft" state="frozen"/>
      <selection pane="bottomLeft" activeCell="D28" sqref="D28"/>
    </sheetView>
  </sheetViews>
  <sheetFormatPr defaultColWidth="9.1796875" defaultRowHeight="12.5" x14ac:dyDescent="0.25"/>
  <cols>
    <col min="1" max="1" width="4.54296875" style="973" customWidth="1"/>
    <col min="2" max="2" width="74.54296875" style="973" customWidth="1"/>
    <col min="3" max="3" width="5.54296875" style="23" customWidth="1"/>
    <col min="4" max="4" width="11.54296875" style="23" customWidth="1"/>
    <col min="5" max="5" width="7.7265625" style="973" customWidth="1"/>
    <col min="6" max="6" width="9" style="973" customWidth="1"/>
    <col min="7" max="7" width="11" style="973" customWidth="1"/>
    <col min="8" max="8" width="13" style="973" customWidth="1"/>
    <col min="9" max="9" width="12.453125" style="973" customWidth="1"/>
    <col min="10" max="13" width="11.7265625" style="973" customWidth="1"/>
    <col min="14" max="16384" width="9.1796875" style="973"/>
  </cols>
  <sheetData>
    <row r="1" spans="1:10" ht="14" x14ac:dyDescent="0.3">
      <c r="A1" s="996" t="s">
        <v>966</v>
      </c>
      <c r="B1" s="972"/>
      <c r="C1" s="989"/>
      <c r="D1" s="989"/>
      <c r="H1" s="972" t="s">
        <v>967</v>
      </c>
      <c r="I1" s="972"/>
      <c r="J1" s="996"/>
    </row>
    <row r="2" spans="1:10" s="972" customFormat="1" ht="13" x14ac:dyDescent="0.3">
      <c r="A2" s="974" t="s">
        <v>0</v>
      </c>
      <c r="B2" s="1159" t="s">
        <v>10</v>
      </c>
      <c r="C2" s="974"/>
      <c r="D2" s="974" t="s">
        <v>19</v>
      </c>
      <c r="E2" s="1159" t="s">
        <v>1</v>
      </c>
      <c r="F2" s="1159" t="s">
        <v>2</v>
      </c>
      <c r="G2" s="1159" t="s">
        <v>3</v>
      </c>
      <c r="H2" s="974" t="s">
        <v>4</v>
      </c>
      <c r="I2" s="974" t="s">
        <v>12</v>
      </c>
      <c r="J2" s="974" t="s">
        <v>5</v>
      </c>
    </row>
    <row r="3" spans="1:10" s="972" customFormat="1" ht="13" x14ac:dyDescent="0.3">
      <c r="A3" s="975" t="s">
        <v>6</v>
      </c>
      <c r="B3" s="1160"/>
      <c r="C3" s="975"/>
      <c r="D3" s="975" t="s">
        <v>20</v>
      </c>
      <c r="E3" s="1160"/>
      <c r="F3" s="1160"/>
      <c r="G3" s="1160"/>
      <c r="H3" s="975" t="s">
        <v>7</v>
      </c>
      <c r="I3" s="975" t="s">
        <v>968</v>
      </c>
      <c r="J3" s="975" t="s">
        <v>7</v>
      </c>
    </row>
    <row r="4" spans="1:10" ht="13" x14ac:dyDescent="0.3">
      <c r="A4" s="1038" t="s">
        <v>48</v>
      </c>
      <c r="B4" s="1025"/>
      <c r="C4" s="1039"/>
      <c r="D4" s="1039"/>
      <c r="E4" s="1039"/>
      <c r="F4" s="1039"/>
      <c r="G4" s="1039"/>
      <c r="H4" s="1039"/>
      <c r="I4" s="1040"/>
      <c r="J4" s="1036"/>
    </row>
    <row r="5" spans="1:10" ht="13" x14ac:dyDescent="0.3">
      <c r="A5" s="950" t="s">
        <v>8</v>
      </c>
      <c r="B5" s="940" t="s">
        <v>969</v>
      </c>
      <c r="C5" s="939" t="s">
        <v>50</v>
      </c>
      <c r="D5" s="946"/>
      <c r="E5" s="946">
        <v>3419</v>
      </c>
      <c r="F5" s="946">
        <v>2321</v>
      </c>
      <c r="G5" s="945" t="s">
        <v>360</v>
      </c>
      <c r="H5" s="963">
        <v>60</v>
      </c>
      <c r="I5" s="510">
        <v>-60</v>
      </c>
      <c r="J5" s="963">
        <f t="shared" ref="J5:J30" si="0">H5+I5</f>
        <v>0</v>
      </c>
    </row>
    <row r="6" spans="1:10" ht="13" x14ac:dyDescent="0.3">
      <c r="A6" s="954"/>
      <c r="B6" s="940" t="s">
        <v>970</v>
      </c>
      <c r="C6" s="939" t="s">
        <v>50</v>
      </c>
      <c r="D6" s="946"/>
      <c r="E6" s="946">
        <v>3419</v>
      </c>
      <c r="F6" s="946">
        <v>5169</v>
      </c>
      <c r="G6" s="945" t="s">
        <v>360</v>
      </c>
      <c r="H6" s="963">
        <v>153</v>
      </c>
      <c r="I6" s="510">
        <v>-60</v>
      </c>
      <c r="J6" s="963">
        <f t="shared" si="0"/>
        <v>93</v>
      </c>
    </row>
    <row r="7" spans="1:10" ht="13" x14ac:dyDescent="0.3">
      <c r="A7" s="950" t="s">
        <v>11</v>
      </c>
      <c r="B7" s="267" t="s">
        <v>592</v>
      </c>
      <c r="C7" s="939" t="s">
        <v>50</v>
      </c>
      <c r="D7" s="946">
        <v>13305</v>
      </c>
      <c r="E7" s="946"/>
      <c r="F7" s="946">
        <v>4122</v>
      </c>
      <c r="G7" s="945" t="s">
        <v>83</v>
      </c>
      <c r="H7" s="963">
        <v>165</v>
      </c>
      <c r="I7" s="510">
        <v>8</v>
      </c>
      <c r="J7" s="963">
        <f t="shared" si="0"/>
        <v>173</v>
      </c>
    </row>
    <row r="8" spans="1:10" ht="13" x14ac:dyDescent="0.3">
      <c r="A8" s="961"/>
      <c r="B8" s="267" t="s">
        <v>593</v>
      </c>
      <c r="C8" s="939" t="s">
        <v>50</v>
      </c>
      <c r="D8" s="945" t="s">
        <v>85</v>
      </c>
      <c r="E8" s="946">
        <v>4356</v>
      </c>
      <c r="F8" s="946">
        <v>5336</v>
      </c>
      <c r="G8" s="945" t="s">
        <v>83</v>
      </c>
      <c r="H8" s="963">
        <v>164</v>
      </c>
      <c r="I8" s="510">
        <v>8</v>
      </c>
      <c r="J8" s="963">
        <f t="shared" si="0"/>
        <v>172</v>
      </c>
    </row>
    <row r="9" spans="1:10" ht="13" x14ac:dyDescent="0.3">
      <c r="A9" s="953"/>
      <c r="B9" s="267" t="s">
        <v>594</v>
      </c>
      <c r="C9" s="939" t="s">
        <v>50</v>
      </c>
      <c r="D9" s="946">
        <v>13305</v>
      </c>
      <c r="E9" s="946"/>
      <c r="F9" s="946">
        <v>4122</v>
      </c>
      <c r="G9" s="945" t="s">
        <v>87</v>
      </c>
      <c r="H9" s="963">
        <v>3700</v>
      </c>
      <c r="I9" s="510">
        <v>1052.7</v>
      </c>
      <c r="J9" s="963">
        <f t="shared" si="0"/>
        <v>4752.7</v>
      </c>
    </row>
    <row r="10" spans="1:10" ht="13" x14ac:dyDescent="0.3">
      <c r="A10" s="953"/>
      <c r="B10" s="267" t="s">
        <v>595</v>
      </c>
      <c r="C10" s="939" t="s">
        <v>50</v>
      </c>
      <c r="D10" s="945" t="s">
        <v>85</v>
      </c>
      <c r="E10" s="946">
        <v>4350</v>
      </c>
      <c r="F10" s="946">
        <v>5336</v>
      </c>
      <c r="G10" s="945" t="s">
        <v>87</v>
      </c>
      <c r="H10" s="963">
        <v>3700</v>
      </c>
      <c r="I10" s="510">
        <v>1052.7</v>
      </c>
      <c r="J10" s="963">
        <f t="shared" si="0"/>
        <v>4752.7</v>
      </c>
    </row>
    <row r="11" spans="1:10" ht="13" x14ac:dyDescent="0.3">
      <c r="A11" s="522"/>
      <c r="B11" s="267" t="s">
        <v>596</v>
      </c>
      <c r="C11" s="939" t="s">
        <v>50</v>
      </c>
      <c r="D11" s="946">
        <v>13305</v>
      </c>
      <c r="E11" s="946"/>
      <c r="F11" s="946">
        <v>4122</v>
      </c>
      <c r="G11" s="945" t="s">
        <v>90</v>
      </c>
      <c r="H11" s="963">
        <v>1000</v>
      </c>
      <c r="I11" s="510">
        <v>200</v>
      </c>
      <c r="J11" s="963">
        <f t="shared" si="0"/>
        <v>1200</v>
      </c>
    </row>
    <row r="12" spans="1:10" ht="13" x14ac:dyDescent="0.3">
      <c r="A12" s="522"/>
      <c r="B12" s="267" t="s">
        <v>597</v>
      </c>
      <c r="C12" s="939" t="s">
        <v>50</v>
      </c>
      <c r="D12" s="945" t="s">
        <v>85</v>
      </c>
      <c r="E12" s="946">
        <v>4351</v>
      </c>
      <c r="F12" s="946">
        <v>5336</v>
      </c>
      <c r="G12" s="945" t="s">
        <v>90</v>
      </c>
      <c r="H12" s="963">
        <v>1000</v>
      </c>
      <c r="I12" s="510">
        <v>200</v>
      </c>
      <c r="J12" s="963">
        <f t="shared" si="0"/>
        <v>1200</v>
      </c>
    </row>
    <row r="13" spans="1:10" ht="13" x14ac:dyDescent="0.3">
      <c r="A13" s="522"/>
      <c r="B13" s="267" t="s">
        <v>598</v>
      </c>
      <c r="C13" s="939" t="s">
        <v>50</v>
      </c>
      <c r="D13" s="946">
        <v>13305</v>
      </c>
      <c r="E13" s="946"/>
      <c r="F13" s="946">
        <v>4122</v>
      </c>
      <c r="G13" s="945" t="s">
        <v>93</v>
      </c>
      <c r="H13" s="963">
        <v>4500</v>
      </c>
      <c r="I13" s="510">
        <v>1045</v>
      </c>
      <c r="J13" s="963">
        <f t="shared" si="0"/>
        <v>5545</v>
      </c>
    </row>
    <row r="14" spans="1:10" ht="13" x14ac:dyDescent="0.3">
      <c r="A14" s="522"/>
      <c r="B14" s="267" t="s">
        <v>599</v>
      </c>
      <c r="C14" s="939" t="s">
        <v>50</v>
      </c>
      <c r="D14" s="945" t="s">
        <v>85</v>
      </c>
      <c r="E14" s="946">
        <v>4350</v>
      </c>
      <c r="F14" s="946">
        <v>5336</v>
      </c>
      <c r="G14" s="945" t="s">
        <v>93</v>
      </c>
      <c r="H14" s="963">
        <v>4500</v>
      </c>
      <c r="I14" s="510">
        <v>1045</v>
      </c>
      <c r="J14" s="963">
        <f t="shared" si="0"/>
        <v>5545</v>
      </c>
    </row>
    <row r="15" spans="1:10" ht="13" x14ac:dyDescent="0.3">
      <c r="A15" s="522"/>
      <c r="B15" s="267" t="s">
        <v>600</v>
      </c>
      <c r="C15" s="939" t="s">
        <v>50</v>
      </c>
      <c r="D15" s="946">
        <v>13305</v>
      </c>
      <c r="E15" s="946"/>
      <c r="F15" s="946">
        <v>4122</v>
      </c>
      <c r="G15" s="945" t="s">
        <v>96</v>
      </c>
      <c r="H15" s="963">
        <v>550</v>
      </c>
      <c r="I15" s="510">
        <v>33</v>
      </c>
      <c r="J15" s="963">
        <f t="shared" si="0"/>
        <v>583</v>
      </c>
    </row>
    <row r="16" spans="1:10" ht="13" x14ac:dyDescent="0.3">
      <c r="A16" s="522"/>
      <c r="B16" s="267" t="s">
        <v>601</v>
      </c>
      <c r="C16" s="939" t="s">
        <v>50</v>
      </c>
      <c r="D16" s="945" t="s">
        <v>85</v>
      </c>
      <c r="E16" s="946">
        <v>4359</v>
      </c>
      <c r="F16" s="946">
        <v>5336</v>
      </c>
      <c r="G16" s="945" t="s">
        <v>96</v>
      </c>
      <c r="H16" s="963">
        <v>550</v>
      </c>
      <c r="I16" s="510">
        <v>33</v>
      </c>
      <c r="J16" s="963">
        <f t="shared" si="0"/>
        <v>583</v>
      </c>
    </row>
    <row r="17" spans="1:10" ht="13" x14ac:dyDescent="0.3">
      <c r="A17" s="522"/>
      <c r="B17" s="267" t="s">
        <v>602</v>
      </c>
      <c r="C17" s="939" t="s">
        <v>50</v>
      </c>
      <c r="D17" s="946">
        <v>13305</v>
      </c>
      <c r="E17" s="946"/>
      <c r="F17" s="946">
        <v>4122</v>
      </c>
      <c r="G17" s="945" t="s">
        <v>99</v>
      </c>
      <c r="H17" s="963">
        <v>2400</v>
      </c>
      <c r="I17" s="510">
        <v>472</v>
      </c>
      <c r="J17" s="963">
        <f t="shared" si="0"/>
        <v>2872</v>
      </c>
    </row>
    <row r="18" spans="1:10" ht="13" x14ac:dyDescent="0.3">
      <c r="A18" s="522"/>
      <c r="B18" s="267" t="s">
        <v>603</v>
      </c>
      <c r="C18" s="939" t="s">
        <v>50</v>
      </c>
      <c r="D18" s="945" t="s">
        <v>85</v>
      </c>
      <c r="E18" s="946">
        <v>4357</v>
      </c>
      <c r="F18" s="946">
        <v>5336</v>
      </c>
      <c r="G18" s="945" t="s">
        <v>99</v>
      </c>
      <c r="H18" s="963">
        <v>2400</v>
      </c>
      <c r="I18" s="510">
        <v>472</v>
      </c>
      <c r="J18" s="963">
        <f t="shared" si="0"/>
        <v>2872</v>
      </c>
    </row>
    <row r="19" spans="1:10" ht="13" x14ac:dyDescent="0.3">
      <c r="A19" s="522"/>
      <c r="B19" s="267" t="s">
        <v>604</v>
      </c>
      <c r="C19" s="939" t="s">
        <v>50</v>
      </c>
      <c r="D19" s="946">
        <v>13305</v>
      </c>
      <c r="E19" s="946"/>
      <c r="F19" s="946">
        <v>4122</v>
      </c>
      <c r="G19" s="945" t="s">
        <v>102</v>
      </c>
      <c r="H19" s="963">
        <v>550</v>
      </c>
      <c r="I19" s="959">
        <v>48</v>
      </c>
      <c r="J19" s="963">
        <f t="shared" si="0"/>
        <v>598</v>
      </c>
    </row>
    <row r="20" spans="1:10" ht="13" x14ac:dyDescent="0.3">
      <c r="A20" s="523"/>
      <c r="B20" s="267" t="s">
        <v>605</v>
      </c>
      <c r="C20" s="278" t="s">
        <v>50</v>
      </c>
      <c r="D20" s="945" t="s">
        <v>85</v>
      </c>
      <c r="E20" s="946">
        <v>4359</v>
      </c>
      <c r="F20" s="946">
        <v>5336</v>
      </c>
      <c r="G20" s="945" t="s">
        <v>102</v>
      </c>
      <c r="H20" s="960">
        <v>550</v>
      </c>
      <c r="I20" s="959">
        <v>48</v>
      </c>
      <c r="J20" s="963">
        <f t="shared" si="0"/>
        <v>598</v>
      </c>
    </row>
    <row r="21" spans="1:10" ht="13" x14ac:dyDescent="0.3">
      <c r="A21" s="950" t="s">
        <v>60</v>
      </c>
      <c r="B21" s="962" t="s">
        <v>971</v>
      </c>
      <c r="C21" s="939" t="s">
        <v>50</v>
      </c>
      <c r="D21" s="946">
        <v>98071</v>
      </c>
      <c r="E21" s="946">
        <v>6114</v>
      </c>
      <c r="F21" s="946">
        <v>3122</v>
      </c>
      <c r="G21" s="946">
        <v>7270</v>
      </c>
      <c r="H21" s="963">
        <v>361</v>
      </c>
      <c r="I21" s="959">
        <v>-361</v>
      </c>
      <c r="J21" s="960">
        <f t="shared" si="0"/>
        <v>0</v>
      </c>
    </row>
    <row r="22" spans="1:10" ht="13" x14ac:dyDescent="0.3">
      <c r="A22" s="522"/>
      <c r="B22" s="962" t="s">
        <v>972</v>
      </c>
      <c r="C22" s="939" t="s">
        <v>50</v>
      </c>
      <c r="D22" s="946">
        <v>98071</v>
      </c>
      <c r="E22" s="946"/>
      <c r="F22" s="946">
        <v>4111</v>
      </c>
      <c r="G22" s="946">
        <v>7270</v>
      </c>
      <c r="H22" s="963">
        <v>0</v>
      </c>
      <c r="I22" s="959">
        <v>352</v>
      </c>
      <c r="J22" s="960">
        <f t="shared" si="0"/>
        <v>352</v>
      </c>
    </row>
    <row r="23" spans="1:10" ht="13" x14ac:dyDescent="0.3">
      <c r="A23" s="961"/>
      <c r="B23" s="962" t="s">
        <v>973</v>
      </c>
      <c r="C23" s="939" t="s">
        <v>50</v>
      </c>
      <c r="D23" s="946">
        <v>98071</v>
      </c>
      <c r="E23" s="946">
        <v>6114</v>
      </c>
      <c r="F23" s="946">
        <v>5169</v>
      </c>
      <c r="G23" s="946">
        <v>7270</v>
      </c>
      <c r="H23" s="963">
        <v>25</v>
      </c>
      <c r="I23" s="959">
        <v>-9</v>
      </c>
      <c r="J23" s="960">
        <f t="shared" si="0"/>
        <v>16</v>
      </c>
    </row>
    <row r="24" spans="1:10" ht="13" x14ac:dyDescent="0.3">
      <c r="A24" s="952"/>
      <c r="B24" s="962" t="s">
        <v>973</v>
      </c>
      <c r="C24" s="939" t="s">
        <v>50</v>
      </c>
      <c r="D24" s="946"/>
      <c r="E24" s="946">
        <v>6114</v>
      </c>
      <c r="F24" s="946">
        <v>5169</v>
      </c>
      <c r="G24" s="946">
        <v>7270</v>
      </c>
      <c r="H24" s="963">
        <v>0</v>
      </c>
      <c r="I24" s="959">
        <v>9</v>
      </c>
      <c r="J24" s="960">
        <f t="shared" si="0"/>
        <v>9</v>
      </c>
    </row>
    <row r="25" spans="1:10" ht="13" x14ac:dyDescent="0.3">
      <c r="A25" s="952" t="s">
        <v>73</v>
      </c>
      <c r="B25" s="962" t="s">
        <v>974</v>
      </c>
      <c r="C25" s="939" t="s">
        <v>50</v>
      </c>
      <c r="D25" s="945"/>
      <c r="E25" s="946">
        <v>4350</v>
      </c>
      <c r="F25" s="946">
        <v>2122</v>
      </c>
      <c r="G25" s="945" t="s">
        <v>93</v>
      </c>
      <c r="H25" s="963">
        <v>0</v>
      </c>
      <c r="I25" s="510">
        <v>112.53</v>
      </c>
      <c r="J25" s="963">
        <f t="shared" si="0"/>
        <v>112.53</v>
      </c>
    </row>
    <row r="26" spans="1:10" ht="13" x14ac:dyDescent="0.3">
      <c r="A26" s="1067" t="s">
        <v>125</v>
      </c>
      <c r="B26" s="1052" t="s">
        <v>975</v>
      </c>
      <c r="C26" s="1035"/>
      <c r="D26" s="1008"/>
      <c r="E26" s="970">
        <v>3429</v>
      </c>
      <c r="F26" s="970">
        <v>2111</v>
      </c>
      <c r="G26" s="1008" t="s">
        <v>976</v>
      </c>
      <c r="H26" s="1029">
        <v>300</v>
      </c>
      <c r="I26" s="827">
        <v>86</v>
      </c>
      <c r="J26" s="1029">
        <f t="shared" si="0"/>
        <v>386</v>
      </c>
    </row>
    <row r="27" spans="1:10" ht="13" x14ac:dyDescent="0.3">
      <c r="A27" s="472"/>
      <c r="B27" s="1052" t="s">
        <v>977</v>
      </c>
      <c r="C27" s="1035"/>
      <c r="D27" s="1008"/>
      <c r="E27" s="970">
        <v>3412</v>
      </c>
      <c r="F27" s="970">
        <v>2111</v>
      </c>
      <c r="G27" s="1008" t="s">
        <v>783</v>
      </c>
      <c r="H27" s="1029">
        <v>700</v>
      </c>
      <c r="I27" s="827">
        <v>137</v>
      </c>
      <c r="J27" s="1029">
        <f t="shared" si="0"/>
        <v>837</v>
      </c>
    </row>
    <row r="28" spans="1:10" ht="13" x14ac:dyDescent="0.3">
      <c r="A28" s="472"/>
      <c r="B28" s="1052" t="s">
        <v>978</v>
      </c>
      <c r="C28" s="1035"/>
      <c r="D28" s="1008"/>
      <c r="E28" s="970">
        <v>3612</v>
      </c>
      <c r="F28" s="1008" t="s">
        <v>979</v>
      </c>
      <c r="G28" s="1008" t="s">
        <v>316</v>
      </c>
      <c r="H28" s="1029">
        <v>2000</v>
      </c>
      <c r="I28" s="827">
        <v>600</v>
      </c>
      <c r="J28" s="1029">
        <f t="shared" si="0"/>
        <v>2600</v>
      </c>
    </row>
    <row r="29" spans="1:10" ht="13" x14ac:dyDescent="0.3">
      <c r="A29" s="928"/>
      <c r="B29" s="1052" t="s">
        <v>980</v>
      </c>
      <c r="C29" s="1035"/>
      <c r="D29" s="1008"/>
      <c r="E29" s="970">
        <v>3613</v>
      </c>
      <c r="F29" s="1008" t="s">
        <v>979</v>
      </c>
      <c r="G29" s="1008" t="s">
        <v>785</v>
      </c>
      <c r="H29" s="1029">
        <v>1100</v>
      </c>
      <c r="I29" s="827">
        <v>450</v>
      </c>
      <c r="J29" s="1029">
        <f t="shared" si="0"/>
        <v>1550</v>
      </c>
    </row>
    <row r="30" spans="1:10" ht="13" x14ac:dyDescent="0.3">
      <c r="A30" s="970" t="s">
        <v>143</v>
      </c>
      <c r="B30" s="1052" t="s">
        <v>981</v>
      </c>
      <c r="C30" s="1035"/>
      <c r="D30" s="1008"/>
      <c r="E30" s="970"/>
      <c r="F30" s="970">
        <v>1211</v>
      </c>
      <c r="G30" s="1008"/>
      <c r="H30" s="1029">
        <v>92500</v>
      </c>
      <c r="I30" s="827">
        <v>2500</v>
      </c>
      <c r="J30" s="1029">
        <f t="shared" si="0"/>
        <v>95000</v>
      </c>
    </row>
    <row r="31" spans="1:10" ht="13" x14ac:dyDescent="0.3">
      <c r="A31" s="970" t="s">
        <v>146</v>
      </c>
      <c r="B31" s="986" t="s">
        <v>982</v>
      </c>
      <c r="C31" s="1035"/>
      <c r="D31" s="1008"/>
      <c r="E31" s="1036">
        <v>6171</v>
      </c>
      <c r="F31" s="1036">
        <v>2212</v>
      </c>
      <c r="G31" s="918"/>
      <c r="H31" s="1088">
        <v>156.91999999999999</v>
      </c>
      <c r="I31" s="1089">
        <v>1571.5</v>
      </c>
      <c r="J31" s="1088">
        <f>H31+I31</f>
        <v>1728.42</v>
      </c>
    </row>
    <row r="32" spans="1:10" ht="13" x14ac:dyDescent="0.3">
      <c r="A32" s="970" t="s">
        <v>148</v>
      </c>
      <c r="B32" s="986" t="s">
        <v>983</v>
      </c>
      <c r="C32" s="1035"/>
      <c r="D32" s="1008"/>
      <c r="E32" s="1036"/>
      <c r="F32" s="1036">
        <v>1333</v>
      </c>
      <c r="G32" s="918"/>
      <c r="H32" s="1088">
        <v>14500</v>
      </c>
      <c r="I32" s="1089">
        <v>876</v>
      </c>
      <c r="J32" s="1088">
        <f>H32+I32</f>
        <v>15376</v>
      </c>
    </row>
    <row r="33" spans="1:10" s="10" customFormat="1" ht="13" x14ac:dyDescent="0.3">
      <c r="A33" s="998"/>
      <c r="B33" s="999"/>
      <c r="C33" s="1000"/>
      <c r="D33" s="1000"/>
      <c r="E33" s="983"/>
      <c r="F33" s="1001" t="s">
        <v>9</v>
      </c>
      <c r="G33" s="1002"/>
      <c r="H33" s="1003">
        <f>H5+H7+H9+H11+H13+H15+H17+H19+H21+H22+SUM(H25:H32)</f>
        <v>124542.92</v>
      </c>
      <c r="I33" s="1010">
        <f t="shared" ref="I33:J33" si="1">I5+I7+I9+I11+I13+I15+I17+I19+I21+I22+SUM(I25:I32)</f>
        <v>9122.73</v>
      </c>
      <c r="J33" s="1003">
        <f t="shared" si="1"/>
        <v>133665.65</v>
      </c>
    </row>
    <row r="34" spans="1:10" s="10" customFormat="1" ht="13" x14ac:dyDescent="0.3">
      <c r="A34" s="998"/>
      <c r="B34" s="1004" t="s">
        <v>37</v>
      </c>
      <c r="C34" s="1000"/>
      <c r="D34" s="1000"/>
      <c r="E34" s="983"/>
      <c r="F34" s="1001" t="s">
        <v>14</v>
      </c>
      <c r="G34" s="1002"/>
      <c r="H34" s="1003">
        <f>H6+H8+H10+H12+H14+H16+H18+H20+H23+H24</f>
        <v>13042</v>
      </c>
      <c r="I34" s="1010">
        <f t="shared" ref="I34:J34" si="2">I6+I8+I10+I12+I14+I16+I18+I20+I23+I24</f>
        <v>2798.7</v>
      </c>
      <c r="J34" s="1003">
        <f t="shared" si="2"/>
        <v>15840.7</v>
      </c>
    </row>
    <row r="35" spans="1:10" ht="13" x14ac:dyDescent="0.3">
      <c r="A35" s="978"/>
      <c r="B35" s="983"/>
      <c r="C35" s="988"/>
      <c r="D35" s="988"/>
      <c r="E35" s="983"/>
      <c r="F35" s="1005" t="s">
        <v>18</v>
      </c>
      <c r="G35" s="1006"/>
      <c r="H35" s="1009">
        <f t="shared" ref="H35:J35" si="3">H33-H34</f>
        <v>111500.92</v>
      </c>
      <c r="I35" s="1007">
        <f t="shared" si="3"/>
        <v>6324.03</v>
      </c>
      <c r="J35" s="1009">
        <f t="shared" si="3"/>
        <v>117824.95</v>
      </c>
    </row>
    <row r="36" spans="1:10" ht="13" x14ac:dyDescent="0.3">
      <c r="A36" s="976" t="s">
        <v>21</v>
      </c>
      <c r="B36" s="979"/>
      <c r="C36" s="977"/>
      <c r="D36" s="977"/>
      <c r="E36" s="982"/>
      <c r="F36" s="979"/>
      <c r="G36" s="979"/>
      <c r="H36" s="981"/>
      <c r="I36" s="981"/>
      <c r="J36" s="1044"/>
    </row>
    <row r="37" spans="1:10" ht="13" x14ac:dyDescent="0.3">
      <c r="A37" s="1054" t="s">
        <v>8</v>
      </c>
      <c r="B37" s="986" t="s">
        <v>984</v>
      </c>
      <c r="C37" s="1036"/>
      <c r="D37" s="986"/>
      <c r="E37" s="1036">
        <v>6171</v>
      </c>
      <c r="F37" s="1036">
        <v>5132</v>
      </c>
      <c r="G37" s="986"/>
      <c r="H37" s="990">
        <v>20</v>
      </c>
      <c r="I37" s="991">
        <v>6</v>
      </c>
      <c r="J37" s="1029">
        <f>H37+I37</f>
        <v>26</v>
      </c>
    </row>
    <row r="38" spans="1:10" ht="13" x14ac:dyDescent="0.3">
      <c r="A38" s="976"/>
      <c r="B38" s="986" t="s">
        <v>985</v>
      </c>
      <c r="C38" s="1036"/>
      <c r="D38" s="986"/>
      <c r="E38" s="1036">
        <v>6171</v>
      </c>
      <c r="F38" s="1036">
        <v>5134</v>
      </c>
      <c r="G38" s="986"/>
      <c r="H38" s="990">
        <v>20</v>
      </c>
      <c r="I38" s="991">
        <v>2</v>
      </c>
      <c r="J38" s="1029">
        <f t="shared" ref="J38:J50" si="4">H38+I38</f>
        <v>22</v>
      </c>
    </row>
    <row r="39" spans="1:10" ht="13" x14ac:dyDescent="0.3">
      <c r="A39" s="976"/>
      <c r="B39" s="986" t="s">
        <v>986</v>
      </c>
      <c r="C39" s="1036"/>
      <c r="D39" s="986"/>
      <c r="E39" s="1036">
        <v>6171</v>
      </c>
      <c r="F39" s="1036">
        <v>5164</v>
      </c>
      <c r="G39" s="986"/>
      <c r="H39" s="990">
        <v>22</v>
      </c>
      <c r="I39" s="991">
        <v>8</v>
      </c>
      <c r="J39" s="1029">
        <f t="shared" si="4"/>
        <v>30</v>
      </c>
    </row>
    <row r="40" spans="1:10" ht="13" x14ac:dyDescent="0.3">
      <c r="A40" s="976"/>
      <c r="B40" s="986" t="s">
        <v>987</v>
      </c>
      <c r="C40" s="1036"/>
      <c r="D40" s="986"/>
      <c r="E40" s="1036">
        <v>6171</v>
      </c>
      <c r="F40" s="1036">
        <v>5169</v>
      </c>
      <c r="G40" s="986"/>
      <c r="H40" s="990">
        <v>2985</v>
      </c>
      <c r="I40" s="991">
        <v>690</v>
      </c>
      <c r="J40" s="1029">
        <f t="shared" si="4"/>
        <v>3675</v>
      </c>
    </row>
    <row r="41" spans="1:10" ht="13" x14ac:dyDescent="0.3">
      <c r="A41" s="976"/>
      <c r="B41" s="986" t="s">
        <v>988</v>
      </c>
      <c r="C41" s="1036"/>
      <c r="D41" s="986"/>
      <c r="E41" s="1036">
        <v>6171</v>
      </c>
      <c r="F41" s="1036">
        <v>5136</v>
      </c>
      <c r="G41" s="986"/>
      <c r="H41" s="990">
        <v>190</v>
      </c>
      <c r="I41" s="991">
        <v>-8</v>
      </c>
      <c r="J41" s="1029">
        <f t="shared" si="4"/>
        <v>182</v>
      </c>
    </row>
    <row r="42" spans="1:10" ht="13" x14ac:dyDescent="0.3">
      <c r="A42" s="976"/>
      <c r="B42" s="986" t="s">
        <v>989</v>
      </c>
      <c r="C42" s="1036"/>
      <c r="D42" s="986"/>
      <c r="E42" s="1036">
        <v>6171</v>
      </c>
      <c r="F42" s="1036">
        <v>5166</v>
      </c>
      <c r="G42" s="986"/>
      <c r="H42" s="990">
        <v>200</v>
      </c>
      <c r="I42" s="991">
        <v>-8</v>
      </c>
      <c r="J42" s="1029">
        <f t="shared" si="4"/>
        <v>192</v>
      </c>
    </row>
    <row r="43" spans="1:10" ht="13" x14ac:dyDescent="0.3">
      <c r="A43" s="658" t="s">
        <v>11</v>
      </c>
      <c r="B43" s="654" t="s">
        <v>990</v>
      </c>
      <c r="C43" s="986"/>
      <c r="D43" s="986"/>
      <c r="E43" s="653">
        <v>2223</v>
      </c>
      <c r="F43" s="653">
        <v>5175</v>
      </c>
      <c r="G43" s="653">
        <v>5202</v>
      </c>
      <c r="H43" s="936">
        <v>0</v>
      </c>
      <c r="I43" s="924">
        <v>1.9</v>
      </c>
      <c r="J43" s="1029">
        <f t="shared" si="4"/>
        <v>1.9</v>
      </c>
    </row>
    <row r="44" spans="1:10" ht="13" x14ac:dyDescent="0.3">
      <c r="A44" s="655"/>
      <c r="B44" s="654" t="s">
        <v>991</v>
      </c>
      <c r="C44" s="986"/>
      <c r="D44" s="986"/>
      <c r="E44" s="653">
        <v>2223</v>
      </c>
      <c r="F44" s="653">
        <v>5194</v>
      </c>
      <c r="G44" s="653">
        <v>5202</v>
      </c>
      <c r="H44" s="936">
        <v>0</v>
      </c>
      <c r="I44" s="924">
        <v>4.5</v>
      </c>
      <c r="J44" s="1029">
        <f t="shared" si="4"/>
        <v>4.5</v>
      </c>
    </row>
    <row r="45" spans="1:10" ht="13" x14ac:dyDescent="0.3">
      <c r="A45" s="655"/>
      <c r="B45" s="654" t="s">
        <v>992</v>
      </c>
      <c r="C45" s="986"/>
      <c r="D45" s="986"/>
      <c r="E45" s="653">
        <v>2223</v>
      </c>
      <c r="F45" s="653">
        <v>5139</v>
      </c>
      <c r="G45" s="1050">
        <v>5202</v>
      </c>
      <c r="H45" s="936">
        <v>0</v>
      </c>
      <c r="I45" s="924">
        <v>2.1</v>
      </c>
      <c r="J45" s="1029">
        <f t="shared" si="4"/>
        <v>2.1</v>
      </c>
    </row>
    <row r="46" spans="1:10" ht="13" x14ac:dyDescent="0.3">
      <c r="A46" s="655"/>
      <c r="B46" s="654" t="s">
        <v>993</v>
      </c>
      <c r="C46" s="986"/>
      <c r="D46" s="986"/>
      <c r="E46" s="653">
        <v>3419</v>
      </c>
      <c r="F46" s="653">
        <v>5169</v>
      </c>
      <c r="G46" s="1050">
        <v>6288</v>
      </c>
      <c r="H46" s="936">
        <v>153</v>
      </c>
      <c r="I46" s="924">
        <v>5</v>
      </c>
      <c r="J46" s="1029">
        <f t="shared" si="4"/>
        <v>158</v>
      </c>
    </row>
    <row r="47" spans="1:10" ht="13" x14ac:dyDescent="0.3">
      <c r="A47" s="655"/>
      <c r="B47" s="654" t="s">
        <v>994</v>
      </c>
      <c r="C47" s="986"/>
      <c r="D47" s="986"/>
      <c r="E47" s="653">
        <v>3419</v>
      </c>
      <c r="F47" s="653">
        <v>5175</v>
      </c>
      <c r="G47" s="1050">
        <v>6288</v>
      </c>
      <c r="H47" s="936">
        <v>22</v>
      </c>
      <c r="I47" s="924">
        <v>2</v>
      </c>
      <c r="J47" s="1029">
        <f t="shared" si="4"/>
        <v>24</v>
      </c>
    </row>
    <row r="48" spans="1:10" ht="13" x14ac:dyDescent="0.3">
      <c r="A48" s="656"/>
      <c r="B48" s="654" t="s">
        <v>715</v>
      </c>
      <c r="C48" s="986"/>
      <c r="D48" s="986"/>
      <c r="E48" s="653">
        <v>2223</v>
      </c>
      <c r="F48" s="653">
        <v>5169</v>
      </c>
      <c r="G48" s="653">
        <v>5202</v>
      </c>
      <c r="H48" s="936">
        <v>111</v>
      </c>
      <c r="I48" s="924">
        <v>-15.5</v>
      </c>
      <c r="J48" s="1029">
        <f t="shared" si="4"/>
        <v>95.5</v>
      </c>
    </row>
    <row r="49" spans="1:10" ht="13" x14ac:dyDescent="0.3">
      <c r="A49" s="658" t="s">
        <v>60</v>
      </c>
      <c r="B49" s="654" t="s">
        <v>995</v>
      </c>
      <c r="C49" s="986"/>
      <c r="D49" s="986"/>
      <c r="E49" s="653">
        <v>2223</v>
      </c>
      <c r="F49" s="653">
        <v>5169</v>
      </c>
      <c r="G49" s="653">
        <v>5201</v>
      </c>
      <c r="H49" s="936">
        <v>30</v>
      </c>
      <c r="I49" s="924">
        <v>-1</v>
      </c>
      <c r="J49" s="1029">
        <f t="shared" si="4"/>
        <v>29</v>
      </c>
    </row>
    <row r="50" spans="1:10" ht="13" x14ac:dyDescent="0.3">
      <c r="A50" s="656"/>
      <c r="B50" s="654" t="s">
        <v>996</v>
      </c>
      <c r="C50" s="986"/>
      <c r="D50" s="986"/>
      <c r="E50" s="653">
        <v>2223</v>
      </c>
      <c r="F50" s="653">
        <v>5365</v>
      </c>
      <c r="G50" s="653">
        <v>5201</v>
      </c>
      <c r="H50" s="936">
        <v>0</v>
      </c>
      <c r="I50" s="924">
        <v>1</v>
      </c>
      <c r="J50" s="1029">
        <f t="shared" si="4"/>
        <v>1</v>
      </c>
    </row>
    <row r="51" spans="1:10" ht="13" x14ac:dyDescent="0.3">
      <c r="A51" s="997" t="s">
        <v>73</v>
      </c>
      <c r="B51" s="1022" t="s">
        <v>997</v>
      </c>
      <c r="C51" s="986"/>
      <c r="D51" s="1090">
        <v>103533063</v>
      </c>
      <c r="E51" s="1050">
        <v>3113</v>
      </c>
      <c r="F51" s="1061">
        <v>5173</v>
      </c>
      <c r="G51" s="1012" t="s">
        <v>463</v>
      </c>
      <c r="H51" s="310">
        <v>10</v>
      </c>
      <c r="I51" s="311">
        <v>20</v>
      </c>
      <c r="J51" s="990">
        <f>H51+I51</f>
        <v>30</v>
      </c>
    </row>
    <row r="52" spans="1:10" ht="13" x14ac:dyDescent="0.3">
      <c r="A52" s="1034"/>
      <c r="B52" s="1022" t="s">
        <v>998</v>
      </c>
      <c r="C52" s="986"/>
      <c r="D52" s="986">
        <v>103533063</v>
      </c>
      <c r="E52" s="1050">
        <v>3113</v>
      </c>
      <c r="F52" s="1061">
        <v>5164</v>
      </c>
      <c r="G52" s="1012" t="s">
        <v>463</v>
      </c>
      <c r="H52" s="310">
        <v>181</v>
      </c>
      <c r="I52" s="311">
        <v>-20</v>
      </c>
      <c r="J52" s="990">
        <f>H52+I52</f>
        <v>161</v>
      </c>
    </row>
    <row r="53" spans="1:10" ht="13" x14ac:dyDescent="0.3">
      <c r="A53" s="997" t="s">
        <v>125</v>
      </c>
      <c r="B53" s="1022" t="s">
        <v>999</v>
      </c>
      <c r="C53" s="986"/>
      <c r="D53" s="986"/>
      <c r="E53" s="1050">
        <v>3419</v>
      </c>
      <c r="F53" s="1061">
        <v>5139</v>
      </c>
      <c r="G53" s="1012" t="s">
        <v>358</v>
      </c>
      <c r="H53" s="310">
        <v>40</v>
      </c>
      <c r="I53" s="311">
        <v>27</v>
      </c>
      <c r="J53" s="990">
        <f>H53+I53</f>
        <v>67</v>
      </c>
    </row>
    <row r="54" spans="1:10" ht="13" x14ac:dyDescent="0.3">
      <c r="A54" s="1045"/>
      <c r="B54" s="1022" t="s">
        <v>1000</v>
      </c>
      <c r="C54" s="986"/>
      <c r="D54" s="986"/>
      <c r="E54" s="1050">
        <v>3419</v>
      </c>
      <c r="F54" s="1061">
        <v>5021</v>
      </c>
      <c r="G54" s="1012" t="s">
        <v>358</v>
      </c>
      <c r="H54" s="310">
        <v>40</v>
      </c>
      <c r="I54" s="311">
        <v>-12</v>
      </c>
      <c r="J54" s="990">
        <f>H54+I54</f>
        <v>28</v>
      </c>
    </row>
    <row r="55" spans="1:10" ht="13" x14ac:dyDescent="0.3">
      <c r="A55" s="1034"/>
      <c r="B55" s="1022" t="s">
        <v>1001</v>
      </c>
      <c r="C55" s="986"/>
      <c r="D55" s="986"/>
      <c r="E55" s="1050">
        <v>3419</v>
      </c>
      <c r="F55" s="1061">
        <v>5169</v>
      </c>
      <c r="G55" s="1012" t="s">
        <v>358</v>
      </c>
      <c r="H55" s="310">
        <v>15</v>
      </c>
      <c r="I55" s="311">
        <v>-15</v>
      </c>
      <c r="J55" s="990">
        <f t="shared" ref="J55:J126" si="5">H55+I55</f>
        <v>0</v>
      </c>
    </row>
    <row r="56" spans="1:10" ht="13" x14ac:dyDescent="0.3">
      <c r="A56" s="997" t="s">
        <v>143</v>
      </c>
      <c r="B56" s="1022" t="s">
        <v>1002</v>
      </c>
      <c r="C56" s="986"/>
      <c r="D56" s="986"/>
      <c r="E56" s="1050">
        <v>3319</v>
      </c>
      <c r="F56" s="1061">
        <v>5222</v>
      </c>
      <c r="G56" s="1012" t="s">
        <v>429</v>
      </c>
      <c r="H56" s="310">
        <v>0</v>
      </c>
      <c r="I56" s="311">
        <v>6</v>
      </c>
      <c r="J56" s="990">
        <f t="shared" si="5"/>
        <v>6</v>
      </c>
    </row>
    <row r="57" spans="1:10" ht="13" x14ac:dyDescent="0.3">
      <c r="A57" s="1034"/>
      <c r="B57" s="1022" t="s">
        <v>1003</v>
      </c>
      <c r="C57" s="986"/>
      <c r="D57" s="986"/>
      <c r="E57" s="1050">
        <v>6112</v>
      </c>
      <c r="F57" s="1061">
        <v>5901</v>
      </c>
      <c r="G57" s="1012" t="s">
        <v>530</v>
      </c>
      <c r="H57" s="310">
        <v>65.5</v>
      </c>
      <c r="I57" s="311">
        <v>-6</v>
      </c>
      <c r="J57" s="990">
        <f t="shared" si="5"/>
        <v>59.5</v>
      </c>
    </row>
    <row r="58" spans="1:10" ht="13" x14ac:dyDescent="0.3">
      <c r="A58" s="1045" t="s">
        <v>146</v>
      </c>
      <c r="B58" s="1022" t="s">
        <v>1004</v>
      </c>
      <c r="C58" s="986"/>
      <c r="D58" s="986"/>
      <c r="E58" s="1050">
        <v>6221</v>
      </c>
      <c r="F58" s="1061">
        <v>5222</v>
      </c>
      <c r="G58" s="1012" t="s">
        <v>1005</v>
      </c>
      <c r="H58" s="310">
        <v>0</v>
      </c>
      <c r="I58" s="311">
        <v>20</v>
      </c>
      <c r="J58" s="990">
        <f t="shared" si="5"/>
        <v>20</v>
      </c>
    </row>
    <row r="59" spans="1:10" ht="13" x14ac:dyDescent="0.3">
      <c r="A59" s="1045"/>
      <c r="B59" s="1022" t="s">
        <v>1006</v>
      </c>
      <c r="C59" s="986"/>
      <c r="D59" s="986"/>
      <c r="E59" s="1050">
        <v>2141</v>
      </c>
      <c r="F59" s="1061">
        <v>5139</v>
      </c>
      <c r="G59" s="1012"/>
      <c r="H59" s="310">
        <v>30</v>
      </c>
      <c r="I59" s="311">
        <v>-20</v>
      </c>
      <c r="J59" s="990">
        <f t="shared" si="5"/>
        <v>10</v>
      </c>
    </row>
    <row r="60" spans="1:10" ht="13" x14ac:dyDescent="0.3">
      <c r="A60" s="997" t="s">
        <v>148</v>
      </c>
      <c r="B60" s="1022" t="s">
        <v>1007</v>
      </c>
      <c r="C60" s="986"/>
      <c r="D60" s="986"/>
      <c r="E60" s="1050">
        <v>5212</v>
      </c>
      <c r="F60" s="1061">
        <v>5222</v>
      </c>
      <c r="G60" s="1012" t="s">
        <v>1008</v>
      </c>
      <c r="H60" s="310">
        <v>0</v>
      </c>
      <c r="I60" s="311">
        <v>5</v>
      </c>
      <c r="J60" s="990">
        <f t="shared" si="5"/>
        <v>5</v>
      </c>
    </row>
    <row r="61" spans="1:10" ht="13" x14ac:dyDescent="0.3">
      <c r="A61" s="1034"/>
      <c r="B61" s="1022" t="s">
        <v>1009</v>
      </c>
      <c r="C61" s="986"/>
      <c r="D61" s="986"/>
      <c r="E61" s="1050">
        <v>6112</v>
      </c>
      <c r="F61" s="1061">
        <v>5901</v>
      </c>
      <c r="G61" s="1012" t="s">
        <v>530</v>
      </c>
      <c r="H61" s="310">
        <v>65.5</v>
      </c>
      <c r="I61" s="311">
        <v>-5</v>
      </c>
      <c r="J61" s="990">
        <f t="shared" si="5"/>
        <v>60.5</v>
      </c>
    </row>
    <row r="62" spans="1:10" ht="13" x14ac:dyDescent="0.3">
      <c r="A62" s="1045" t="s">
        <v>156</v>
      </c>
      <c r="B62" s="1022" t="s">
        <v>1010</v>
      </c>
      <c r="C62" s="986"/>
      <c r="D62" s="986"/>
      <c r="E62" s="1050">
        <v>5212</v>
      </c>
      <c r="F62" s="1061">
        <v>5222</v>
      </c>
      <c r="G62" s="1012" t="s">
        <v>1008</v>
      </c>
      <c r="H62" s="310">
        <v>0</v>
      </c>
      <c r="I62" s="311">
        <v>39</v>
      </c>
      <c r="J62" s="990">
        <f t="shared" si="5"/>
        <v>39</v>
      </c>
    </row>
    <row r="63" spans="1:10" ht="13" x14ac:dyDescent="0.3">
      <c r="A63" s="1045"/>
      <c r="B63" s="1022" t="s">
        <v>1011</v>
      </c>
      <c r="C63" s="986"/>
      <c r="D63" s="986"/>
      <c r="E63" s="1050">
        <v>4343</v>
      </c>
      <c r="F63" s="1061">
        <v>5222</v>
      </c>
      <c r="G63" s="1012" t="s">
        <v>177</v>
      </c>
      <c r="H63" s="310">
        <v>67</v>
      </c>
      <c r="I63" s="311">
        <v>-39</v>
      </c>
      <c r="J63" s="990">
        <f t="shared" si="5"/>
        <v>28</v>
      </c>
    </row>
    <row r="64" spans="1:10" ht="13" x14ac:dyDescent="0.3">
      <c r="A64" s="997" t="s">
        <v>190</v>
      </c>
      <c r="B64" s="1022" t="s">
        <v>1012</v>
      </c>
      <c r="C64" s="986"/>
      <c r="D64" s="986"/>
      <c r="E64" s="1050">
        <v>4350</v>
      </c>
      <c r="F64" s="1061">
        <v>5223</v>
      </c>
      <c r="G64" s="1012" t="s">
        <v>385</v>
      </c>
      <c r="H64" s="310">
        <v>0</v>
      </c>
      <c r="I64" s="311">
        <v>5</v>
      </c>
      <c r="J64" s="990">
        <f t="shared" si="5"/>
        <v>5</v>
      </c>
    </row>
    <row r="65" spans="1:10" ht="13" x14ac:dyDescent="0.3">
      <c r="A65" s="1034"/>
      <c r="B65" s="1022" t="s">
        <v>1013</v>
      </c>
      <c r="C65" s="986"/>
      <c r="D65" s="986"/>
      <c r="E65" s="1050">
        <v>6112</v>
      </c>
      <c r="F65" s="1061">
        <v>5901</v>
      </c>
      <c r="G65" s="1012" t="s">
        <v>24</v>
      </c>
      <c r="H65" s="310">
        <v>99</v>
      </c>
      <c r="I65" s="311">
        <v>-5</v>
      </c>
      <c r="J65" s="990">
        <f t="shared" si="5"/>
        <v>94</v>
      </c>
    </row>
    <row r="66" spans="1:10" ht="13" x14ac:dyDescent="0.3">
      <c r="A66" s="997" t="s">
        <v>203</v>
      </c>
      <c r="B66" s="986" t="s">
        <v>1014</v>
      </c>
      <c r="C66" s="986"/>
      <c r="D66" s="986"/>
      <c r="E66" s="1050">
        <v>4379</v>
      </c>
      <c r="F66" s="1061">
        <v>5021</v>
      </c>
      <c r="G66" s="1012" t="s">
        <v>1015</v>
      </c>
      <c r="H66" s="524">
        <v>8</v>
      </c>
      <c r="I66" s="318">
        <v>1</v>
      </c>
      <c r="J66" s="990">
        <f t="shared" si="5"/>
        <v>9</v>
      </c>
    </row>
    <row r="67" spans="1:10" ht="13" x14ac:dyDescent="0.3">
      <c r="A67" s="1034"/>
      <c r="B67" s="986" t="s">
        <v>1016</v>
      </c>
      <c r="C67" s="986"/>
      <c r="D67" s="986"/>
      <c r="E67" s="1050">
        <v>4379</v>
      </c>
      <c r="F67" s="1061">
        <v>5154</v>
      </c>
      <c r="G67" s="1012" t="s">
        <v>1015</v>
      </c>
      <c r="H67" s="524">
        <v>5</v>
      </c>
      <c r="I67" s="318">
        <v>-1</v>
      </c>
      <c r="J67" s="990">
        <f t="shared" si="5"/>
        <v>4</v>
      </c>
    </row>
    <row r="68" spans="1:10" ht="13" x14ac:dyDescent="0.3">
      <c r="A68" s="997" t="s">
        <v>206</v>
      </c>
      <c r="B68" s="986" t="s">
        <v>1017</v>
      </c>
      <c r="C68" s="986"/>
      <c r="D68" s="986"/>
      <c r="E68" s="1050">
        <v>4379</v>
      </c>
      <c r="F68" s="1061">
        <v>5175</v>
      </c>
      <c r="G68" s="1012" t="s">
        <v>1018</v>
      </c>
      <c r="H68" s="524">
        <v>16</v>
      </c>
      <c r="I68" s="318">
        <v>18</v>
      </c>
      <c r="J68" s="990">
        <f t="shared" si="5"/>
        <v>34</v>
      </c>
    </row>
    <row r="69" spans="1:10" ht="13" x14ac:dyDescent="0.3">
      <c r="A69" s="1045"/>
      <c r="B69" s="986" t="s">
        <v>1019</v>
      </c>
      <c r="C69" s="986"/>
      <c r="D69" s="986"/>
      <c r="E69" s="1050">
        <v>4379</v>
      </c>
      <c r="F69" s="1061">
        <v>5169</v>
      </c>
      <c r="G69" s="1012" t="s">
        <v>1018</v>
      </c>
      <c r="H69" s="524">
        <v>32</v>
      </c>
      <c r="I69" s="318">
        <v>-13</v>
      </c>
      <c r="J69" s="990">
        <f t="shared" si="5"/>
        <v>19</v>
      </c>
    </row>
    <row r="70" spans="1:10" ht="13" x14ac:dyDescent="0.3">
      <c r="A70" s="1034"/>
      <c r="B70" s="986" t="s">
        <v>1020</v>
      </c>
      <c r="C70" s="986"/>
      <c r="D70" s="986"/>
      <c r="E70" s="1050">
        <v>4357</v>
      </c>
      <c r="F70" s="1061">
        <v>5222</v>
      </c>
      <c r="G70" s="1012" t="s">
        <v>25</v>
      </c>
      <c r="H70" s="524">
        <v>713.13</v>
      </c>
      <c r="I70" s="318">
        <v>-5</v>
      </c>
      <c r="J70" s="990">
        <f t="shared" si="5"/>
        <v>708.13</v>
      </c>
    </row>
    <row r="71" spans="1:10" ht="13" x14ac:dyDescent="0.3">
      <c r="A71" s="997" t="s">
        <v>209</v>
      </c>
      <c r="B71" s="643" t="s">
        <v>1021</v>
      </c>
      <c r="C71" s="986"/>
      <c r="D71" s="986">
        <v>13011</v>
      </c>
      <c r="E71" s="1051">
        <v>4329</v>
      </c>
      <c r="F71" s="1059">
        <v>5011</v>
      </c>
      <c r="G71" s="1060" t="s">
        <v>671</v>
      </c>
      <c r="H71" s="519">
        <v>2915</v>
      </c>
      <c r="I71" s="520">
        <v>45</v>
      </c>
      <c r="J71" s="990">
        <f t="shared" si="5"/>
        <v>2960</v>
      </c>
    </row>
    <row r="72" spans="1:10" ht="13" x14ac:dyDescent="0.3">
      <c r="A72" s="1045"/>
      <c r="B72" s="643" t="s">
        <v>1022</v>
      </c>
      <c r="C72" s="986"/>
      <c r="D72" s="986">
        <v>13011</v>
      </c>
      <c r="E72" s="1051">
        <v>4329</v>
      </c>
      <c r="F72" s="1059">
        <v>5031</v>
      </c>
      <c r="G72" s="1060" t="s">
        <v>671</v>
      </c>
      <c r="H72" s="519">
        <v>729</v>
      </c>
      <c r="I72" s="520">
        <v>11</v>
      </c>
      <c r="J72" s="990">
        <f t="shared" si="5"/>
        <v>740</v>
      </c>
    </row>
    <row r="73" spans="1:10" ht="13" x14ac:dyDescent="0.3">
      <c r="A73" s="1045"/>
      <c r="B73" s="643" t="s">
        <v>1023</v>
      </c>
      <c r="C73" s="986"/>
      <c r="D73" s="986">
        <v>13011</v>
      </c>
      <c r="E73" s="1051">
        <v>4329</v>
      </c>
      <c r="F73" s="1059">
        <v>5032</v>
      </c>
      <c r="G73" s="1060" t="s">
        <v>671</v>
      </c>
      <c r="H73" s="519">
        <v>263</v>
      </c>
      <c r="I73" s="520">
        <v>4</v>
      </c>
      <c r="J73" s="990">
        <f t="shared" si="5"/>
        <v>267</v>
      </c>
    </row>
    <row r="74" spans="1:10" ht="13" x14ac:dyDescent="0.3">
      <c r="A74" s="1034"/>
      <c r="B74" s="1022" t="s">
        <v>1024</v>
      </c>
      <c r="C74" s="986"/>
      <c r="D74" s="986"/>
      <c r="E74" s="1051">
        <v>4357</v>
      </c>
      <c r="F74" s="1059">
        <v>5222</v>
      </c>
      <c r="G74" s="1060" t="s">
        <v>25</v>
      </c>
      <c r="H74" s="519">
        <v>713.13</v>
      </c>
      <c r="I74" s="520">
        <v>-60</v>
      </c>
      <c r="J74" s="990">
        <f t="shared" si="5"/>
        <v>653.13</v>
      </c>
    </row>
    <row r="75" spans="1:10" ht="13" x14ac:dyDescent="0.3">
      <c r="A75" s="997" t="s">
        <v>213</v>
      </c>
      <c r="B75" s="1022" t="s">
        <v>1025</v>
      </c>
      <c r="C75" s="986"/>
      <c r="D75" s="986"/>
      <c r="E75" s="1050">
        <v>5512</v>
      </c>
      <c r="F75" s="1061">
        <v>5021</v>
      </c>
      <c r="G75" s="1012" t="s">
        <v>673</v>
      </c>
      <c r="H75" s="524">
        <v>45</v>
      </c>
      <c r="I75" s="318">
        <v>30</v>
      </c>
      <c r="J75" s="990">
        <f t="shared" si="5"/>
        <v>75</v>
      </c>
    </row>
    <row r="76" spans="1:10" ht="13" x14ac:dyDescent="0.3">
      <c r="A76" s="1045"/>
      <c r="B76" s="1022" t="s">
        <v>1026</v>
      </c>
      <c r="C76" s="986"/>
      <c r="D76" s="986"/>
      <c r="E76" s="1050">
        <v>5512</v>
      </c>
      <c r="F76" s="1061">
        <v>5019</v>
      </c>
      <c r="G76" s="1012" t="s">
        <v>673</v>
      </c>
      <c r="H76" s="524">
        <v>20</v>
      </c>
      <c r="I76" s="318">
        <v>10</v>
      </c>
      <c r="J76" s="990">
        <f t="shared" si="5"/>
        <v>30</v>
      </c>
    </row>
    <row r="77" spans="1:10" ht="13" x14ac:dyDescent="0.3">
      <c r="A77" s="1045"/>
      <c r="B77" s="1022" t="s">
        <v>1027</v>
      </c>
      <c r="C77" s="986"/>
      <c r="D77" s="986"/>
      <c r="E77" s="1050">
        <v>5512</v>
      </c>
      <c r="F77" s="1061">
        <v>5132</v>
      </c>
      <c r="G77" s="1012" t="s">
        <v>673</v>
      </c>
      <c r="H77" s="524">
        <v>30</v>
      </c>
      <c r="I77" s="318">
        <v>-10</v>
      </c>
      <c r="J77" s="990">
        <f t="shared" si="5"/>
        <v>20</v>
      </c>
    </row>
    <row r="78" spans="1:10" ht="13" x14ac:dyDescent="0.3">
      <c r="A78" s="1034"/>
      <c r="B78" s="1022" t="s">
        <v>1028</v>
      </c>
      <c r="C78" s="986"/>
      <c r="D78" s="986"/>
      <c r="E78" s="1050">
        <v>5512</v>
      </c>
      <c r="F78" s="1050">
        <v>5151</v>
      </c>
      <c r="G78" s="1012" t="s">
        <v>673</v>
      </c>
      <c r="H78" s="315">
        <v>30</v>
      </c>
      <c r="I78" s="318">
        <v>-30</v>
      </c>
      <c r="J78" s="990">
        <f t="shared" si="5"/>
        <v>0</v>
      </c>
    </row>
    <row r="79" spans="1:10" ht="13" x14ac:dyDescent="0.3">
      <c r="A79" s="997" t="s">
        <v>217</v>
      </c>
      <c r="B79" s="1022" t="s">
        <v>1029</v>
      </c>
      <c r="C79" s="986"/>
      <c r="D79" s="986"/>
      <c r="E79" s="1050">
        <v>5512</v>
      </c>
      <c r="F79" s="1061">
        <v>5021</v>
      </c>
      <c r="G79" s="1012" t="s">
        <v>1030</v>
      </c>
      <c r="H79" s="524">
        <v>25</v>
      </c>
      <c r="I79" s="318">
        <v>23</v>
      </c>
      <c r="J79" s="990">
        <f t="shared" si="5"/>
        <v>48</v>
      </c>
    </row>
    <row r="80" spans="1:10" ht="13" x14ac:dyDescent="0.3">
      <c r="A80" s="1045"/>
      <c r="B80" s="1022" t="s">
        <v>1031</v>
      </c>
      <c r="C80" s="986"/>
      <c r="D80" s="986"/>
      <c r="E80" s="1050">
        <v>5512</v>
      </c>
      <c r="F80" s="1061">
        <v>5229</v>
      </c>
      <c r="G80" s="1012" t="s">
        <v>1030</v>
      </c>
      <c r="H80" s="524">
        <v>2</v>
      </c>
      <c r="I80" s="318">
        <v>3</v>
      </c>
      <c r="J80" s="990">
        <f t="shared" si="5"/>
        <v>5</v>
      </c>
    </row>
    <row r="81" spans="1:10" ht="13" x14ac:dyDescent="0.3">
      <c r="A81" s="1045"/>
      <c r="B81" s="1022" t="s">
        <v>1032</v>
      </c>
      <c r="C81" s="986"/>
      <c r="D81" s="986"/>
      <c r="E81" s="1050">
        <v>5512</v>
      </c>
      <c r="F81" s="1061">
        <v>5132</v>
      </c>
      <c r="G81" s="1012" t="s">
        <v>1030</v>
      </c>
      <c r="H81" s="524">
        <v>20</v>
      </c>
      <c r="I81" s="318">
        <v>-13</v>
      </c>
      <c r="J81" s="990">
        <f t="shared" si="5"/>
        <v>7</v>
      </c>
    </row>
    <row r="82" spans="1:10" ht="13" x14ac:dyDescent="0.3">
      <c r="A82" s="1045"/>
      <c r="B82" s="1022" t="s">
        <v>1033</v>
      </c>
      <c r="C82" s="986"/>
      <c r="D82" s="986"/>
      <c r="E82" s="1050">
        <v>5512</v>
      </c>
      <c r="F82" s="1061">
        <v>5162</v>
      </c>
      <c r="G82" s="1012" t="s">
        <v>1030</v>
      </c>
      <c r="H82" s="524">
        <v>15</v>
      </c>
      <c r="I82" s="318">
        <v>-10</v>
      </c>
      <c r="J82" s="990">
        <f t="shared" si="5"/>
        <v>5</v>
      </c>
    </row>
    <row r="83" spans="1:10" ht="13" x14ac:dyDescent="0.3">
      <c r="A83" s="1034"/>
      <c r="B83" s="1022" t="s">
        <v>1034</v>
      </c>
      <c r="C83" s="986"/>
      <c r="D83" s="986"/>
      <c r="E83" s="1050">
        <v>5512</v>
      </c>
      <c r="F83" s="1061">
        <v>5167</v>
      </c>
      <c r="G83" s="1012" t="s">
        <v>1030</v>
      </c>
      <c r="H83" s="524">
        <v>10</v>
      </c>
      <c r="I83" s="318">
        <v>-3</v>
      </c>
      <c r="J83" s="990">
        <f t="shared" si="5"/>
        <v>7</v>
      </c>
    </row>
    <row r="84" spans="1:10" ht="13" x14ac:dyDescent="0.3">
      <c r="A84" s="997" t="s">
        <v>221</v>
      </c>
      <c r="B84" s="1022" t="s">
        <v>1035</v>
      </c>
      <c r="C84" s="986"/>
      <c r="D84" s="986"/>
      <c r="E84" s="1050">
        <v>5521</v>
      </c>
      <c r="F84" s="1061">
        <v>5162</v>
      </c>
      <c r="G84" s="1012" t="s">
        <v>1036</v>
      </c>
      <c r="H84" s="524">
        <v>20</v>
      </c>
      <c r="I84" s="318">
        <v>40</v>
      </c>
      <c r="J84" s="990">
        <f t="shared" si="5"/>
        <v>60</v>
      </c>
    </row>
    <row r="85" spans="1:10" ht="13" x14ac:dyDescent="0.3">
      <c r="A85" s="1045"/>
      <c r="B85" s="1022" t="s">
        <v>1037</v>
      </c>
      <c r="C85" s="986"/>
      <c r="D85" s="986"/>
      <c r="E85" s="1050">
        <v>5521</v>
      </c>
      <c r="F85" s="1061">
        <v>5137</v>
      </c>
      <c r="G85" s="1012" t="s">
        <v>1036</v>
      </c>
      <c r="H85" s="524">
        <v>20</v>
      </c>
      <c r="I85" s="318">
        <v>-20</v>
      </c>
      <c r="J85" s="990">
        <f t="shared" si="5"/>
        <v>0</v>
      </c>
    </row>
    <row r="86" spans="1:10" ht="13" x14ac:dyDescent="0.3">
      <c r="A86" s="1034"/>
      <c r="B86" s="1022" t="s">
        <v>1038</v>
      </c>
      <c r="C86" s="986"/>
      <c r="D86" s="986"/>
      <c r="E86" s="1050">
        <v>5521</v>
      </c>
      <c r="F86" s="1061">
        <v>5171</v>
      </c>
      <c r="G86" s="455" t="s">
        <v>1036</v>
      </c>
      <c r="H86" s="310">
        <v>150</v>
      </c>
      <c r="I86" s="311">
        <v>-20</v>
      </c>
      <c r="J86" s="980">
        <f t="shared" si="5"/>
        <v>130</v>
      </c>
    </row>
    <row r="87" spans="1:10" ht="13" x14ac:dyDescent="0.3">
      <c r="A87" s="967" t="s">
        <v>224</v>
      </c>
      <c r="B87" s="962" t="s">
        <v>1039</v>
      </c>
      <c r="C87" s="939" t="s">
        <v>50</v>
      </c>
      <c r="D87" s="940"/>
      <c r="E87" s="941">
        <v>2219</v>
      </c>
      <c r="F87" s="1091">
        <v>5171</v>
      </c>
      <c r="G87" s="1092" t="s">
        <v>1040</v>
      </c>
      <c r="H87" s="1093">
        <v>0</v>
      </c>
      <c r="I87" s="1094">
        <v>178</v>
      </c>
      <c r="J87" s="1095">
        <f t="shared" si="5"/>
        <v>178</v>
      </c>
    </row>
    <row r="88" spans="1:10" ht="13" x14ac:dyDescent="0.3">
      <c r="A88" s="967" t="s">
        <v>446</v>
      </c>
      <c r="B88" s="962" t="s">
        <v>1041</v>
      </c>
      <c r="C88" s="939" t="s">
        <v>50</v>
      </c>
      <c r="D88" s="940"/>
      <c r="E88" s="941">
        <v>2219</v>
      </c>
      <c r="F88" s="1091">
        <v>5171</v>
      </c>
      <c r="G88" s="1092" t="s">
        <v>1042</v>
      </c>
      <c r="H88" s="1093">
        <v>0</v>
      </c>
      <c r="I88" s="1094">
        <v>135</v>
      </c>
      <c r="J88" s="1095">
        <f t="shared" si="5"/>
        <v>135</v>
      </c>
    </row>
    <row r="89" spans="1:10" ht="13" x14ac:dyDescent="0.3">
      <c r="A89" s="1034" t="s">
        <v>450</v>
      </c>
      <c r="B89" s="1022" t="s">
        <v>1043</v>
      </c>
      <c r="C89" s="986"/>
      <c r="D89" s="986"/>
      <c r="E89" s="1050">
        <v>2212</v>
      </c>
      <c r="F89" s="1061">
        <v>5171</v>
      </c>
      <c r="G89" s="455" t="s">
        <v>306</v>
      </c>
      <c r="H89" s="310">
        <v>700</v>
      </c>
      <c r="I89" s="311">
        <v>65</v>
      </c>
      <c r="J89" s="980">
        <f t="shared" si="5"/>
        <v>765</v>
      </c>
    </row>
    <row r="90" spans="1:10" ht="13" x14ac:dyDescent="0.3">
      <c r="A90" s="1034" t="s">
        <v>454</v>
      </c>
      <c r="B90" s="1022" t="s">
        <v>1044</v>
      </c>
      <c r="C90" s="986"/>
      <c r="D90" s="986"/>
      <c r="E90" s="1050">
        <v>3639</v>
      </c>
      <c r="F90" s="1061">
        <v>5169</v>
      </c>
      <c r="G90" s="455" t="s">
        <v>321</v>
      </c>
      <c r="H90" s="310">
        <v>139.49</v>
      </c>
      <c r="I90" s="311">
        <v>27</v>
      </c>
      <c r="J90" s="980">
        <f t="shared" si="5"/>
        <v>166.49</v>
      </c>
    </row>
    <row r="91" spans="1:10" ht="13" x14ac:dyDescent="0.3">
      <c r="A91" s="1034" t="s">
        <v>457</v>
      </c>
      <c r="B91" s="1022" t="s">
        <v>1045</v>
      </c>
      <c r="C91" s="986"/>
      <c r="D91" s="986"/>
      <c r="E91" s="1050">
        <v>2219</v>
      </c>
      <c r="F91" s="1061">
        <v>5171</v>
      </c>
      <c r="G91" s="455" t="s">
        <v>1046</v>
      </c>
      <c r="H91" s="310">
        <v>1100</v>
      </c>
      <c r="I91" s="311">
        <v>1243</v>
      </c>
      <c r="J91" s="980">
        <f t="shared" si="5"/>
        <v>2343</v>
      </c>
    </row>
    <row r="92" spans="1:10" ht="13" x14ac:dyDescent="0.3">
      <c r="A92" s="997" t="s">
        <v>461</v>
      </c>
      <c r="B92" s="1022" t="s">
        <v>1047</v>
      </c>
      <c r="C92" s="986"/>
      <c r="D92" s="986"/>
      <c r="E92" s="1050">
        <v>3419</v>
      </c>
      <c r="F92" s="1061">
        <v>5222</v>
      </c>
      <c r="G92" s="455" t="s">
        <v>268</v>
      </c>
      <c r="H92" s="310">
        <v>0</v>
      </c>
      <c r="I92" s="311">
        <v>20</v>
      </c>
      <c r="J92" s="980">
        <f t="shared" si="5"/>
        <v>20</v>
      </c>
    </row>
    <row r="93" spans="1:10" ht="13" x14ac:dyDescent="0.3">
      <c r="A93" s="1045"/>
      <c r="B93" s="1022" t="s">
        <v>1048</v>
      </c>
      <c r="C93" s="986"/>
      <c r="D93" s="986"/>
      <c r="E93" s="1050">
        <v>6112</v>
      </c>
      <c r="F93" s="1061">
        <v>5901</v>
      </c>
      <c r="G93" s="455" t="s">
        <v>24</v>
      </c>
      <c r="H93" s="310">
        <v>99</v>
      </c>
      <c r="I93" s="311">
        <v>-10</v>
      </c>
      <c r="J93" s="980">
        <f t="shared" si="5"/>
        <v>89</v>
      </c>
    </row>
    <row r="94" spans="1:10" ht="13" x14ac:dyDescent="0.3">
      <c r="A94" s="1034"/>
      <c r="B94" s="1022" t="s">
        <v>1049</v>
      </c>
      <c r="C94" s="986"/>
      <c r="D94" s="986"/>
      <c r="E94" s="1050">
        <v>6112</v>
      </c>
      <c r="F94" s="1061">
        <v>5901</v>
      </c>
      <c r="G94" s="1012" t="s">
        <v>530</v>
      </c>
      <c r="H94" s="524">
        <v>65.5</v>
      </c>
      <c r="I94" s="318">
        <v>-10</v>
      </c>
      <c r="J94" s="990">
        <f t="shared" si="5"/>
        <v>55.5</v>
      </c>
    </row>
    <row r="95" spans="1:10" ht="13" x14ac:dyDescent="0.3">
      <c r="A95" s="997" t="s">
        <v>465</v>
      </c>
      <c r="B95" s="1022" t="s">
        <v>1050</v>
      </c>
      <c r="C95" s="986"/>
      <c r="D95" s="986"/>
      <c r="E95" s="1050">
        <v>3429</v>
      </c>
      <c r="F95" s="1061">
        <v>5171</v>
      </c>
      <c r="G95" s="1012" t="s">
        <v>976</v>
      </c>
      <c r="H95" s="524">
        <v>0</v>
      </c>
      <c r="I95" s="318">
        <v>133</v>
      </c>
      <c r="J95" s="990">
        <f t="shared" si="5"/>
        <v>133</v>
      </c>
    </row>
    <row r="96" spans="1:10" ht="13" x14ac:dyDescent="0.3">
      <c r="A96" s="1034"/>
      <c r="B96" s="1022" t="s">
        <v>1051</v>
      </c>
      <c r="C96" s="986"/>
      <c r="D96" s="986"/>
      <c r="E96" s="1050">
        <v>3429</v>
      </c>
      <c r="F96" s="1061">
        <v>5169</v>
      </c>
      <c r="G96" s="1012" t="s">
        <v>976</v>
      </c>
      <c r="H96" s="524">
        <v>330</v>
      </c>
      <c r="I96" s="318">
        <v>-22</v>
      </c>
      <c r="J96" s="990">
        <f t="shared" si="5"/>
        <v>308</v>
      </c>
    </row>
    <row r="97" spans="1:10" ht="13" x14ac:dyDescent="0.3">
      <c r="A97" s="997" t="s">
        <v>471</v>
      </c>
      <c r="B97" s="1022" t="s">
        <v>1052</v>
      </c>
      <c r="C97" s="986"/>
      <c r="D97" s="986"/>
      <c r="E97" s="1050">
        <v>3612</v>
      </c>
      <c r="F97" s="1061">
        <v>5169</v>
      </c>
      <c r="G97" s="1012" t="s">
        <v>316</v>
      </c>
      <c r="H97" s="524">
        <v>1330</v>
      </c>
      <c r="I97" s="318">
        <v>-385</v>
      </c>
      <c r="J97" s="990">
        <f t="shared" si="5"/>
        <v>945</v>
      </c>
    </row>
    <row r="98" spans="1:10" ht="13" x14ac:dyDescent="0.3">
      <c r="A98" s="1034"/>
      <c r="B98" s="1022" t="s">
        <v>1053</v>
      </c>
      <c r="C98" s="986"/>
      <c r="D98" s="986"/>
      <c r="E98" s="1050">
        <v>3612</v>
      </c>
      <c r="F98" s="1061">
        <v>5166</v>
      </c>
      <c r="G98" s="455" t="s">
        <v>316</v>
      </c>
      <c r="H98" s="310">
        <v>70</v>
      </c>
      <c r="I98" s="311">
        <v>-60</v>
      </c>
      <c r="J98" s="980">
        <f t="shared" si="5"/>
        <v>10</v>
      </c>
    </row>
    <row r="99" spans="1:10" ht="13" x14ac:dyDescent="0.3">
      <c r="A99" s="997" t="s">
        <v>475</v>
      </c>
      <c r="B99" s="986" t="s">
        <v>1054</v>
      </c>
      <c r="C99" s="986"/>
      <c r="D99" s="986"/>
      <c r="E99" s="1050">
        <v>3412</v>
      </c>
      <c r="F99" s="1061">
        <v>5171</v>
      </c>
      <c r="G99" s="455" t="s">
        <v>1055</v>
      </c>
      <c r="H99" s="310">
        <v>100</v>
      </c>
      <c r="I99" s="311">
        <v>-23</v>
      </c>
      <c r="J99" s="980">
        <f t="shared" si="5"/>
        <v>77</v>
      </c>
    </row>
    <row r="100" spans="1:10" ht="13" x14ac:dyDescent="0.3">
      <c r="A100" s="1045"/>
      <c r="B100" s="986" t="s">
        <v>1056</v>
      </c>
      <c r="C100" s="986"/>
      <c r="D100" s="986"/>
      <c r="E100" s="1050">
        <v>3412</v>
      </c>
      <c r="F100" s="1061">
        <v>5169</v>
      </c>
      <c r="G100" s="455" t="s">
        <v>1055</v>
      </c>
      <c r="H100" s="310">
        <v>405</v>
      </c>
      <c r="I100" s="311">
        <v>-138</v>
      </c>
      <c r="J100" s="980">
        <f t="shared" si="5"/>
        <v>267</v>
      </c>
    </row>
    <row r="101" spans="1:10" ht="13" x14ac:dyDescent="0.3">
      <c r="A101" s="1034"/>
      <c r="B101" s="986" t="s">
        <v>1057</v>
      </c>
      <c r="C101" s="986"/>
      <c r="D101" s="986"/>
      <c r="E101" s="1050">
        <v>3412</v>
      </c>
      <c r="F101" s="1061">
        <v>5162</v>
      </c>
      <c r="G101" s="455" t="s">
        <v>1055</v>
      </c>
      <c r="H101" s="310">
        <v>6</v>
      </c>
      <c r="I101" s="311">
        <v>-5.5</v>
      </c>
      <c r="J101" s="980">
        <f t="shared" si="5"/>
        <v>0.5</v>
      </c>
    </row>
    <row r="102" spans="1:10" ht="13" x14ac:dyDescent="0.3">
      <c r="A102" s="997" t="s">
        <v>479</v>
      </c>
      <c r="B102" s="1022" t="s">
        <v>1058</v>
      </c>
      <c r="C102" s="986"/>
      <c r="D102" s="986"/>
      <c r="E102" s="1050">
        <v>3412</v>
      </c>
      <c r="F102" s="1061">
        <v>5171</v>
      </c>
      <c r="G102" s="455" t="s">
        <v>783</v>
      </c>
      <c r="H102" s="310">
        <v>220</v>
      </c>
      <c r="I102" s="311">
        <v>90</v>
      </c>
      <c r="J102" s="980">
        <f t="shared" si="5"/>
        <v>310</v>
      </c>
    </row>
    <row r="103" spans="1:10" ht="13" x14ac:dyDescent="0.3">
      <c r="A103" s="1034"/>
      <c r="B103" s="1022" t="s">
        <v>1059</v>
      </c>
      <c r="C103" s="986"/>
      <c r="D103" s="986"/>
      <c r="E103" s="1050">
        <v>3412</v>
      </c>
      <c r="F103" s="1061">
        <v>5169</v>
      </c>
      <c r="G103" s="455" t="s">
        <v>783</v>
      </c>
      <c r="H103" s="310">
        <v>620</v>
      </c>
      <c r="I103" s="311">
        <f>56-21</f>
        <v>35</v>
      </c>
      <c r="J103" s="980">
        <f t="shared" si="5"/>
        <v>655</v>
      </c>
    </row>
    <row r="104" spans="1:10" ht="13" x14ac:dyDescent="0.3">
      <c r="A104" s="997" t="s">
        <v>1060</v>
      </c>
      <c r="B104" s="1022" t="s">
        <v>1061</v>
      </c>
      <c r="C104" s="986"/>
      <c r="D104" s="986"/>
      <c r="E104" s="1050">
        <v>3613</v>
      </c>
      <c r="F104" s="1061">
        <v>5171</v>
      </c>
      <c r="G104" s="455" t="s">
        <v>785</v>
      </c>
      <c r="H104" s="310">
        <v>100</v>
      </c>
      <c r="I104" s="311">
        <v>172</v>
      </c>
      <c r="J104" s="980">
        <f t="shared" si="5"/>
        <v>272</v>
      </c>
    </row>
    <row r="105" spans="1:10" ht="13" x14ac:dyDescent="0.3">
      <c r="A105" s="1045"/>
      <c r="B105" s="1022" t="s">
        <v>1062</v>
      </c>
      <c r="C105" s="986"/>
      <c r="D105" s="986"/>
      <c r="E105" s="1050">
        <v>3613</v>
      </c>
      <c r="F105" s="1061">
        <v>5169</v>
      </c>
      <c r="G105" s="455" t="s">
        <v>785</v>
      </c>
      <c r="H105" s="310">
        <v>740</v>
      </c>
      <c r="I105" s="311">
        <v>349.5</v>
      </c>
      <c r="J105" s="980">
        <f t="shared" si="5"/>
        <v>1089.5</v>
      </c>
    </row>
    <row r="106" spans="1:10" ht="13" x14ac:dyDescent="0.3">
      <c r="A106" s="1034"/>
      <c r="B106" s="1022" t="s">
        <v>1063</v>
      </c>
      <c r="C106" s="986"/>
      <c r="D106" s="986"/>
      <c r="E106" s="1050">
        <v>3613</v>
      </c>
      <c r="F106" s="1061">
        <v>5171</v>
      </c>
      <c r="G106" s="455" t="s">
        <v>785</v>
      </c>
      <c r="H106" s="310">
        <v>250</v>
      </c>
      <c r="I106" s="311">
        <v>45</v>
      </c>
      <c r="J106" s="980">
        <f t="shared" si="5"/>
        <v>295</v>
      </c>
    </row>
    <row r="107" spans="1:10" ht="13" x14ac:dyDescent="0.3">
      <c r="A107" s="997" t="s">
        <v>1064</v>
      </c>
      <c r="B107" s="973" t="s">
        <v>1065</v>
      </c>
      <c r="C107" s="986"/>
      <c r="D107" s="986"/>
      <c r="E107" s="1050">
        <v>3113</v>
      </c>
      <c r="F107" s="1061">
        <v>5171</v>
      </c>
      <c r="G107" s="455" t="s">
        <v>1066</v>
      </c>
      <c r="H107" s="310">
        <v>150</v>
      </c>
      <c r="I107" s="311">
        <v>31</v>
      </c>
      <c r="J107" s="980">
        <f t="shared" si="5"/>
        <v>181</v>
      </c>
    </row>
    <row r="108" spans="1:10" ht="13" x14ac:dyDescent="0.3">
      <c r="A108" s="1034"/>
      <c r="B108" s="986" t="s">
        <v>1067</v>
      </c>
      <c r="C108" s="986"/>
      <c r="D108" s="986"/>
      <c r="E108" s="1050">
        <v>3113</v>
      </c>
      <c r="F108" s="1061">
        <v>5166</v>
      </c>
      <c r="G108" s="455" t="s">
        <v>1066</v>
      </c>
      <c r="H108" s="310">
        <v>50</v>
      </c>
      <c r="I108" s="311">
        <v>-31</v>
      </c>
      <c r="J108" s="980">
        <f t="shared" si="5"/>
        <v>19</v>
      </c>
    </row>
    <row r="109" spans="1:10" ht="13" x14ac:dyDescent="0.3">
      <c r="A109" s="1034" t="s">
        <v>1068</v>
      </c>
      <c r="B109" s="1022" t="s">
        <v>1069</v>
      </c>
      <c r="C109" s="986"/>
      <c r="D109" s="986"/>
      <c r="E109" s="1050">
        <v>3412</v>
      </c>
      <c r="F109" s="1061">
        <v>5169</v>
      </c>
      <c r="G109" s="455" t="s">
        <v>1070</v>
      </c>
      <c r="H109" s="310">
        <v>100</v>
      </c>
      <c r="I109" s="311">
        <v>55</v>
      </c>
      <c r="J109" s="980">
        <f t="shared" si="5"/>
        <v>155</v>
      </c>
    </row>
    <row r="110" spans="1:10" ht="13" x14ac:dyDescent="0.3">
      <c r="A110" s="1034" t="s">
        <v>1071</v>
      </c>
      <c r="B110" s="1022" t="s">
        <v>1072</v>
      </c>
      <c r="C110" s="986"/>
      <c r="D110" s="986"/>
      <c r="E110" s="1050">
        <v>3412</v>
      </c>
      <c r="F110" s="1061">
        <v>5169</v>
      </c>
      <c r="G110" s="455" t="s">
        <v>1073</v>
      </c>
      <c r="H110" s="310">
        <v>2501</v>
      </c>
      <c r="I110" s="311">
        <v>-23</v>
      </c>
      <c r="J110" s="980">
        <f t="shared" si="5"/>
        <v>2478</v>
      </c>
    </row>
    <row r="111" spans="1:10" ht="13" x14ac:dyDescent="0.3">
      <c r="A111" s="512" t="s">
        <v>1074</v>
      </c>
      <c r="B111" s="962" t="s">
        <v>1075</v>
      </c>
      <c r="C111" s="939" t="s">
        <v>50</v>
      </c>
      <c r="D111" s="940"/>
      <c r="E111" s="941">
        <v>6112</v>
      </c>
      <c r="F111" s="1091">
        <v>5021</v>
      </c>
      <c r="G111" s="1092"/>
      <c r="H111" s="1093">
        <v>225</v>
      </c>
      <c r="I111" s="1094">
        <v>36.700000000000003</v>
      </c>
      <c r="J111" s="1095">
        <f t="shared" si="5"/>
        <v>261.7</v>
      </c>
    </row>
    <row r="112" spans="1:10" ht="13" x14ac:dyDescent="0.3">
      <c r="A112" s="966"/>
      <c r="B112" s="962" t="s">
        <v>1076</v>
      </c>
      <c r="C112" s="939" t="s">
        <v>50</v>
      </c>
      <c r="D112" s="940"/>
      <c r="E112" s="941">
        <v>6112</v>
      </c>
      <c r="F112" s="1091">
        <v>5031</v>
      </c>
      <c r="G112" s="1092"/>
      <c r="H112" s="1093">
        <v>30</v>
      </c>
      <c r="I112" s="1094">
        <v>9.1999999999999993</v>
      </c>
      <c r="J112" s="1095">
        <f t="shared" si="5"/>
        <v>39.200000000000003</v>
      </c>
    </row>
    <row r="113" spans="1:10" ht="13" x14ac:dyDescent="0.3">
      <c r="A113" s="967"/>
      <c r="B113" s="962" t="s">
        <v>1077</v>
      </c>
      <c r="C113" s="939" t="s">
        <v>50</v>
      </c>
      <c r="D113" s="940"/>
      <c r="E113" s="941">
        <v>6112</v>
      </c>
      <c r="F113" s="1091">
        <v>5032</v>
      </c>
      <c r="G113" s="1092"/>
      <c r="H113" s="1093">
        <v>25</v>
      </c>
      <c r="I113" s="1094">
        <v>3.5</v>
      </c>
      <c r="J113" s="1095">
        <f t="shared" si="5"/>
        <v>28.5</v>
      </c>
    </row>
    <row r="114" spans="1:10" ht="13" x14ac:dyDescent="0.3">
      <c r="A114" s="512" t="s">
        <v>1078</v>
      </c>
      <c r="B114" s="962" t="s">
        <v>1079</v>
      </c>
      <c r="C114" s="939" t="s">
        <v>50</v>
      </c>
      <c r="D114" s="940"/>
      <c r="E114" s="941">
        <v>6112</v>
      </c>
      <c r="F114" s="1091">
        <v>5023</v>
      </c>
      <c r="G114" s="1092"/>
      <c r="H114" s="1093">
        <v>2145</v>
      </c>
      <c r="I114" s="1094">
        <v>44</v>
      </c>
      <c r="J114" s="1095">
        <f t="shared" si="5"/>
        <v>2189</v>
      </c>
    </row>
    <row r="115" spans="1:10" ht="13" x14ac:dyDescent="0.3">
      <c r="A115" s="966"/>
      <c r="B115" s="962" t="s">
        <v>1079</v>
      </c>
      <c r="C115" s="939" t="s">
        <v>50</v>
      </c>
      <c r="D115" s="940"/>
      <c r="E115" s="941">
        <v>6112</v>
      </c>
      <c r="F115" s="1091">
        <v>5031</v>
      </c>
      <c r="G115" s="1092"/>
      <c r="H115" s="1093">
        <v>370</v>
      </c>
      <c r="I115" s="1094">
        <v>11</v>
      </c>
      <c r="J115" s="1095">
        <f t="shared" si="5"/>
        <v>381</v>
      </c>
    </row>
    <row r="116" spans="1:10" ht="13" x14ac:dyDescent="0.3">
      <c r="A116" s="967"/>
      <c r="B116" s="962" t="s">
        <v>1079</v>
      </c>
      <c r="C116" s="939" t="s">
        <v>50</v>
      </c>
      <c r="D116" s="940"/>
      <c r="E116" s="941">
        <v>6112</v>
      </c>
      <c r="F116" s="1091">
        <v>5032</v>
      </c>
      <c r="G116" s="1092"/>
      <c r="H116" s="1093">
        <v>220</v>
      </c>
      <c r="I116" s="1094">
        <v>4</v>
      </c>
      <c r="J116" s="1095">
        <f t="shared" si="5"/>
        <v>224</v>
      </c>
    </row>
    <row r="117" spans="1:10" ht="13" x14ac:dyDescent="0.3">
      <c r="A117" s="512" t="s">
        <v>1080</v>
      </c>
      <c r="B117" s="962" t="s">
        <v>1081</v>
      </c>
      <c r="C117" s="939" t="s">
        <v>50</v>
      </c>
      <c r="D117" s="940"/>
      <c r="E117" s="941">
        <v>6171</v>
      </c>
      <c r="F117" s="1091">
        <v>5011</v>
      </c>
      <c r="G117" s="1092"/>
      <c r="H117" s="1093">
        <v>48089.42</v>
      </c>
      <c r="I117" s="1094">
        <v>1338.73</v>
      </c>
      <c r="J117" s="1095">
        <f t="shared" si="5"/>
        <v>49428.15</v>
      </c>
    </row>
    <row r="118" spans="1:10" ht="13" x14ac:dyDescent="0.3">
      <c r="A118" s="966"/>
      <c r="B118" s="962" t="s">
        <v>1082</v>
      </c>
      <c r="C118" s="939" t="s">
        <v>50</v>
      </c>
      <c r="D118" s="940"/>
      <c r="E118" s="941">
        <v>6171</v>
      </c>
      <c r="F118" s="1091">
        <v>5031</v>
      </c>
      <c r="G118" s="1092"/>
      <c r="H118" s="1093">
        <v>12108.64</v>
      </c>
      <c r="I118" s="1094">
        <v>334.68</v>
      </c>
      <c r="J118" s="1095">
        <f t="shared" si="5"/>
        <v>12443.32</v>
      </c>
    </row>
    <row r="119" spans="1:10" ht="13" x14ac:dyDescent="0.3">
      <c r="A119" s="967"/>
      <c r="B119" s="962" t="s">
        <v>1083</v>
      </c>
      <c r="C119" s="939" t="s">
        <v>50</v>
      </c>
      <c r="D119" s="940"/>
      <c r="E119" s="941">
        <v>6171</v>
      </c>
      <c r="F119" s="1091">
        <v>5032</v>
      </c>
      <c r="G119" s="1092"/>
      <c r="H119" s="1093">
        <v>4359.1099999999997</v>
      </c>
      <c r="I119" s="1094">
        <v>120.49</v>
      </c>
      <c r="J119" s="1095">
        <f t="shared" si="5"/>
        <v>4479.5999999999995</v>
      </c>
    </row>
    <row r="120" spans="1:10" ht="13" x14ac:dyDescent="0.3">
      <c r="A120" s="512" t="s">
        <v>1084</v>
      </c>
      <c r="B120" s="962" t="s">
        <v>1085</v>
      </c>
      <c r="C120" s="939" t="s">
        <v>50</v>
      </c>
      <c r="D120" s="940"/>
      <c r="E120" s="941">
        <v>3314</v>
      </c>
      <c r="F120" s="1091">
        <v>5011</v>
      </c>
      <c r="G120" s="1092" t="s">
        <v>164</v>
      </c>
      <c r="H120" s="1093">
        <v>934</v>
      </c>
      <c r="I120" s="1094">
        <v>12.95</v>
      </c>
      <c r="J120" s="1095">
        <f t="shared" si="5"/>
        <v>946.95</v>
      </c>
    </row>
    <row r="121" spans="1:10" ht="13" x14ac:dyDescent="0.3">
      <c r="A121" s="966"/>
      <c r="B121" s="962" t="s">
        <v>1086</v>
      </c>
      <c r="C121" s="939" t="s">
        <v>50</v>
      </c>
      <c r="D121" s="940"/>
      <c r="E121" s="941">
        <v>3314</v>
      </c>
      <c r="F121" s="1091">
        <v>5031</v>
      </c>
      <c r="G121" s="1092" t="s">
        <v>164</v>
      </c>
      <c r="H121" s="1093">
        <v>234</v>
      </c>
      <c r="I121" s="1094">
        <v>3.24</v>
      </c>
      <c r="J121" s="1095">
        <f t="shared" si="5"/>
        <v>237.24</v>
      </c>
    </row>
    <row r="122" spans="1:10" ht="13" x14ac:dyDescent="0.3">
      <c r="A122" s="967"/>
      <c r="B122" s="962" t="s">
        <v>1087</v>
      </c>
      <c r="C122" s="939" t="s">
        <v>50</v>
      </c>
      <c r="D122" s="940"/>
      <c r="E122" s="941">
        <v>3314</v>
      </c>
      <c r="F122" s="1091">
        <v>5032</v>
      </c>
      <c r="G122" s="1092" t="s">
        <v>164</v>
      </c>
      <c r="H122" s="1093">
        <v>84</v>
      </c>
      <c r="I122" s="1094">
        <v>1.17</v>
      </c>
      <c r="J122" s="1095">
        <f t="shared" si="5"/>
        <v>85.17</v>
      </c>
    </row>
    <row r="123" spans="1:10" ht="13" x14ac:dyDescent="0.3">
      <c r="A123" s="512" t="s">
        <v>1088</v>
      </c>
      <c r="B123" s="962" t="s">
        <v>1089</v>
      </c>
      <c r="C123" s="939" t="s">
        <v>50</v>
      </c>
      <c r="D123" s="940"/>
      <c r="E123" s="941">
        <v>3314</v>
      </c>
      <c r="F123" s="1091">
        <v>5011</v>
      </c>
      <c r="G123" s="1092" t="s">
        <v>1090</v>
      </c>
      <c r="H123" s="1093">
        <v>325</v>
      </c>
      <c r="I123" s="1094">
        <v>4.37</v>
      </c>
      <c r="J123" s="1095">
        <f t="shared" si="5"/>
        <v>329.37</v>
      </c>
    </row>
    <row r="124" spans="1:10" ht="13" x14ac:dyDescent="0.3">
      <c r="A124" s="966"/>
      <c r="B124" s="962" t="s">
        <v>1091</v>
      </c>
      <c r="C124" s="939" t="s">
        <v>50</v>
      </c>
      <c r="D124" s="940"/>
      <c r="E124" s="941">
        <v>3314</v>
      </c>
      <c r="F124" s="1091">
        <v>5031</v>
      </c>
      <c r="G124" s="1092" t="s">
        <v>1090</v>
      </c>
      <c r="H124" s="1093">
        <v>81</v>
      </c>
      <c r="I124" s="1094">
        <v>1.0900000000000001</v>
      </c>
      <c r="J124" s="1095">
        <f t="shared" si="5"/>
        <v>82.09</v>
      </c>
    </row>
    <row r="125" spans="1:10" ht="13" x14ac:dyDescent="0.3">
      <c r="A125" s="967"/>
      <c r="B125" s="962" t="s">
        <v>1092</v>
      </c>
      <c r="C125" s="939" t="s">
        <v>50</v>
      </c>
      <c r="D125" s="940"/>
      <c r="E125" s="941">
        <v>3314</v>
      </c>
      <c r="F125" s="1091">
        <v>5032</v>
      </c>
      <c r="G125" s="1092" t="s">
        <v>1090</v>
      </c>
      <c r="H125" s="1093">
        <v>29</v>
      </c>
      <c r="I125" s="1094">
        <v>0.4</v>
      </c>
      <c r="J125" s="1095">
        <f t="shared" si="5"/>
        <v>29.4</v>
      </c>
    </row>
    <row r="126" spans="1:10" ht="13" x14ac:dyDescent="0.3">
      <c r="A126" s="512" t="s">
        <v>1093</v>
      </c>
      <c r="B126" s="1096" t="s">
        <v>1094</v>
      </c>
      <c r="C126" s="939" t="s">
        <v>50</v>
      </c>
      <c r="D126" s="940"/>
      <c r="E126" s="1097">
        <v>4329</v>
      </c>
      <c r="F126" s="1098">
        <v>5011</v>
      </c>
      <c r="G126" s="1099" t="s">
        <v>671</v>
      </c>
      <c r="H126" s="1100">
        <v>2915</v>
      </c>
      <c r="I126" s="1101">
        <v>38.19</v>
      </c>
      <c r="J126" s="1095">
        <f t="shared" si="5"/>
        <v>2953.19</v>
      </c>
    </row>
    <row r="127" spans="1:10" ht="13" x14ac:dyDescent="0.3">
      <c r="A127" s="966"/>
      <c r="B127" s="1096" t="s">
        <v>1095</v>
      </c>
      <c r="C127" s="939" t="s">
        <v>50</v>
      </c>
      <c r="D127" s="940"/>
      <c r="E127" s="941">
        <v>4329</v>
      </c>
      <c r="F127" s="1091">
        <v>5031</v>
      </c>
      <c r="G127" s="942" t="s">
        <v>671</v>
      </c>
      <c r="H127" s="1102">
        <v>729</v>
      </c>
      <c r="I127" s="1103">
        <v>9.5500000000000007</v>
      </c>
      <c r="J127" s="1095">
        <f t="shared" ref="J127:J139" si="6">H127+I127</f>
        <v>738.55</v>
      </c>
    </row>
    <row r="128" spans="1:10" ht="13" x14ac:dyDescent="0.3">
      <c r="A128" s="967"/>
      <c r="B128" s="1096" t="s">
        <v>1096</v>
      </c>
      <c r="C128" s="939" t="s">
        <v>50</v>
      </c>
      <c r="D128" s="940"/>
      <c r="E128" s="941">
        <v>4329</v>
      </c>
      <c r="F128" s="1091">
        <v>5032</v>
      </c>
      <c r="G128" s="942" t="s">
        <v>671</v>
      </c>
      <c r="H128" s="1102">
        <v>263</v>
      </c>
      <c r="I128" s="1103">
        <v>3.44</v>
      </c>
      <c r="J128" s="1095">
        <f t="shared" si="6"/>
        <v>266.44</v>
      </c>
    </row>
    <row r="129" spans="1:10" ht="13" x14ac:dyDescent="0.3">
      <c r="A129" s="512" t="s">
        <v>1097</v>
      </c>
      <c r="B129" s="1096" t="s">
        <v>1098</v>
      </c>
      <c r="C129" s="939" t="s">
        <v>50</v>
      </c>
      <c r="D129" s="940"/>
      <c r="E129" s="941">
        <v>4339</v>
      </c>
      <c r="F129" s="1091">
        <v>5011</v>
      </c>
      <c r="G129" s="942" t="s">
        <v>233</v>
      </c>
      <c r="H129" s="1104">
        <v>402</v>
      </c>
      <c r="I129" s="1105">
        <v>5.39</v>
      </c>
      <c r="J129" s="1106">
        <f t="shared" si="6"/>
        <v>407.39</v>
      </c>
    </row>
    <row r="130" spans="1:10" ht="13" x14ac:dyDescent="0.3">
      <c r="A130" s="966"/>
      <c r="B130" s="1096" t="s">
        <v>1099</v>
      </c>
      <c r="C130" s="939" t="s">
        <v>50</v>
      </c>
      <c r="D130" s="940"/>
      <c r="E130" s="941">
        <v>4339</v>
      </c>
      <c r="F130" s="1091">
        <v>5031</v>
      </c>
      <c r="G130" s="942" t="s">
        <v>233</v>
      </c>
      <c r="H130" s="1104">
        <v>92</v>
      </c>
      <c r="I130" s="1105">
        <v>1.35</v>
      </c>
      <c r="J130" s="1106">
        <f t="shared" si="6"/>
        <v>93.35</v>
      </c>
    </row>
    <row r="131" spans="1:10" ht="13" x14ac:dyDescent="0.3">
      <c r="A131" s="967"/>
      <c r="B131" s="1096" t="s">
        <v>1100</v>
      </c>
      <c r="C131" s="939" t="s">
        <v>50</v>
      </c>
      <c r="D131" s="940"/>
      <c r="E131" s="941">
        <v>4339</v>
      </c>
      <c r="F131" s="1091">
        <v>5032</v>
      </c>
      <c r="G131" s="942" t="s">
        <v>233</v>
      </c>
      <c r="H131" s="1104">
        <v>35</v>
      </c>
      <c r="I131" s="1105">
        <v>0.49</v>
      </c>
      <c r="J131" s="1106">
        <f t="shared" si="6"/>
        <v>35.49</v>
      </c>
    </row>
    <row r="132" spans="1:10" ht="13" x14ac:dyDescent="0.3">
      <c r="A132" s="512" t="s">
        <v>1101</v>
      </c>
      <c r="B132" s="1096" t="s">
        <v>1102</v>
      </c>
      <c r="C132" s="939" t="s">
        <v>50</v>
      </c>
      <c r="D132" s="940"/>
      <c r="E132" s="941">
        <v>4359</v>
      </c>
      <c r="F132" s="1091">
        <v>5011</v>
      </c>
      <c r="G132" s="942" t="s">
        <v>128</v>
      </c>
      <c r="H132" s="1104">
        <v>1355</v>
      </c>
      <c r="I132" s="1105">
        <v>13.28</v>
      </c>
      <c r="J132" s="1106">
        <f t="shared" si="6"/>
        <v>1368.28</v>
      </c>
    </row>
    <row r="133" spans="1:10" ht="13" x14ac:dyDescent="0.3">
      <c r="A133" s="966"/>
      <c r="B133" s="938" t="s">
        <v>1103</v>
      </c>
      <c r="C133" s="939" t="s">
        <v>50</v>
      </c>
      <c r="D133" s="940"/>
      <c r="E133" s="941">
        <v>4359</v>
      </c>
      <c r="F133" s="1091">
        <v>5031</v>
      </c>
      <c r="G133" s="942" t="s">
        <v>128</v>
      </c>
      <c r="H133" s="1104">
        <v>347.57</v>
      </c>
      <c r="I133" s="1105">
        <v>3.32</v>
      </c>
      <c r="J133" s="1107">
        <f t="shared" si="6"/>
        <v>350.89</v>
      </c>
    </row>
    <row r="134" spans="1:10" ht="13" x14ac:dyDescent="0.3">
      <c r="A134" s="967"/>
      <c r="B134" s="938" t="s">
        <v>1104</v>
      </c>
      <c r="C134" s="939" t="s">
        <v>50</v>
      </c>
      <c r="D134" s="940"/>
      <c r="E134" s="941">
        <v>4359</v>
      </c>
      <c r="F134" s="1091">
        <v>5032</v>
      </c>
      <c r="G134" s="942" t="s">
        <v>128</v>
      </c>
      <c r="H134" s="1104">
        <v>125</v>
      </c>
      <c r="I134" s="1105">
        <v>1.2</v>
      </c>
      <c r="J134" s="1107">
        <f t="shared" si="6"/>
        <v>126.2</v>
      </c>
    </row>
    <row r="135" spans="1:10" ht="13" x14ac:dyDescent="0.3">
      <c r="A135" s="512" t="s">
        <v>1105</v>
      </c>
      <c r="B135" s="497" t="s">
        <v>1106</v>
      </c>
      <c r="C135" s="939" t="s">
        <v>50</v>
      </c>
      <c r="D135" s="940"/>
      <c r="E135" s="941">
        <v>4369</v>
      </c>
      <c r="F135" s="1091">
        <v>5011</v>
      </c>
      <c r="G135" s="942" t="s">
        <v>580</v>
      </c>
      <c r="H135" s="1104">
        <v>1191</v>
      </c>
      <c r="I135" s="1105">
        <v>16.89</v>
      </c>
      <c r="J135" s="1107">
        <f t="shared" si="6"/>
        <v>1207.8900000000001</v>
      </c>
    </row>
    <row r="136" spans="1:10" ht="13" x14ac:dyDescent="0.3">
      <c r="A136" s="966"/>
      <c r="B136" s="497" t="s">
        <v>1107</v>
      </c>
      <c r="C136" s="939" t="s">
        <v>50</v>
      </c>
      <c r="D136" s="940"/>
      <c r="E136" s="941">
        <v>4369</v>
      </c>
      <c r="F136" s="1091">
        <v>5031</v>
      </c>
      <c r="G136" s="942" t="s">
        <v>580</v>
      </c>
      <c r="H136" s="1104">
        <v>299</v>
      </c>
      <c r="I136" s="1105">
        <v>4.22</v>
      </c>
      <c r="J136" s="1107">
        <f t="shared" si="6"/>
        <v>303.22000000000003</v>
      </c>
    </row>
    <row r="137" spans="1:10" ht="13" x14ac:dyDescent="0.3">
      <c r="A137" s="967"/>
      <c r="B137" s="497" t="s">
        <v>1108</v>
      </c>
      <c r="C137" s="939" t="s">
        <v>50</v>
      </c>
      <c r="D137" s="940"/>
      <c r="E137" s="941">
        <v>4369</v>
      </c>
      <c r="F137" s="1091">
        <v>5032</v>
      </c>
      <c r="G137" s="942" t="s">
        <v>580</v>
      </c>
      <c r="H137" s="1104">
        <v>107</v>
      </c>
      <c r="I137" s="1105">
        <v>1.52</v>
      </c>
      <c r="J137" s="1107">
        <f t="shared" si="6"/>
        <v>108.52</v>
      </c>
    </row>
    <row r="138" spans="1:10" ht="13" x14ac:dyDescent="0.3">
      <c r="A138" s="512" t="s">
        <v>1109</v>
      </c>
      <c r="B138" s="497" t="s">
        <v>1110</v>
      </c>
      <c r="C138" s="939" t="s">
        <v>50</v>
      </c>
      <c r="D138" s="940"/>
      <c r="E138" s="941">
        <v>6402</v>
      </c>
      <c r="F138" s="1091">
        <v>5902</v>
      </c>
      <c r="G138" s="942" t="s">
        <v>316</v>
      </c>
      <c r="H138" s="1104">
        <v>0</v>
      </c>
      <c r="I138" s="1105">
        <v>2152.1</v>
      </c>
      <c r="J138" s="1107">
        <f t="shared" si="6"/>
        <v>2152.1</v>
      </c>
    </row>
    <row r="139" spans="1:10" ht="13" x14ac:dyDescent="0.3">
      <c r="A139" s="967"/>
      <c r="B139" s="497" t="s">
        <v>1111</v>
      </c>
      <c r="C139" s="939" t="s">
        <v>50</v>
      </c>
      <c r="D139" s="940"/>
      <c r="E139" s="941">
        <v>6402</v>
      </c>
      <c r="F139" s="1091">
        <v>5902</v>
      </c>
      <c r="G139" s="942" t="s">
        <v>785</v>
      </c>
      <c r="H139" s="1104">
        <v>0</v>
      </c>
      <c r="I139" s="1105">
        <v>246.04</v>
      </c>
      <c r="J139" s="1107">
        <f t="shared" si="6"/>
        <v>246.04</v>
      </c>
    </row>
    <row r="140" spans="1:10" ht="13" x14ac:dyDescent="0.3">
      <c r="A140" s="967" t="s">
        <v>1112</v>
      </c>
      <c r="B140" s="938" t="s">
        <v>1113</v>
      </c>
      <c r="C140" s="939" t="s">
        <v>50</v>
      </c>
      <c r="D140" s="940"/>
      <c r="E140" s="941">
        <v>6171</v>
      </c>
      <c r="F140" s="1091">
        <v>5166</v>
      </c>
      <c r="G140" s="942" t="s">
        <v>1114</v>
      </c>
      <c r="H140" s="1104">
        <v>380</v>
      </c>
      <c r="I140" s="1105">
        <v>250</v>
      </c>
      <c r="J140" s="1107">
        <f>H140+I140</f>
        <v>630</v>
      </c>
    </row>
    <row r="141" spans="1:10" ht="13" x14ac:dyDescent="0.3">
      <c r="A141" s="512" t="s">
        <v>1115</v>
      </c>
      <c r="B141" s="962" t="s">
        <v>1116</v>
      </c>
      <c r="C141" s="939" t="s">
        <v>50</v>
      </c>
      <c r="D141" s="940"/>
      <c r="E141" s="941">
        <v>5311</v>
      </c>
      <c r="F141" s="941">
        <v>5011</v>
      </c>
      <c r="G141" s="942" t="s">
        <v>512</v>
      </c>
      <c r="H141" s="943">
        <v>8317</v>
      </c>
      <c r="I141" s="944">
        <v>109</v>
      </c>
      <c r="J141" s="943">
        <f>H141+I141</f>
        <v>8426</v>
      </c>
    </row>
    <row r="142" spans="1:10" ht="13" x14ac:dyDescent="0.3">
      <c r="A142" s="966"/>
      <c r="B142" s="962" t="s">
        <v>1117</v>
      </c>
      <c r="C142" s="939" t="s">
        <v>50</v>
      </c>
      <c r="D142" s="940"/>
      <c r="E142" s="941">
        <v>5311</v>
      </c>
      <c r="F142" s="941">
        <v>5031</v>
      </c>
      <c r="G142" s="942" t="s">
        <v>512</v>
      </c>
      <c r="H142" s="943">
        <v>2079</v>
      </c>
      <c r="I142" s="944">
        <v>27</v>
      </c>
      <c r="J142" s="943">
        <f>H142+I142</f>
        <v>2106</v>
      </c>
    </row>
    <row r="143" spans="1:10" ht="13" x14ac:dyDescent="0.3">
      <c r="A143" s="967"/>
      <c r="B143" s="962" t="s">
        <v>1118</v>
      </c>
      <c r="C143" s="939" t="s">
        <v>50</v>
      </c>
      <c r="D143" s="940"/>
      <c r="E143" s="941">
        <v>5311</v>
      </c>
      <c r="F143" s="941">
        <v>5032</v>
      </c>
      <c r="G143" s="942" t="s">
        <v>512</v>
      </c>
      <c r="H143" s="943">
        <v>749</v>
      </c>
      <c r="I143" s="944">
        <v>10</v>
      </c>
      <c r="J143" s="943">
        <f t="shared" ref="J143:J145" si="7">H143+I143</f>
        <v>759</v>
      </c>
    </row>
    <row r="144" spans="1:10" ht="13" x14ac:dyDescent="0.3">
      <c r="A144" s="1045" t="s">
        <v>1119</v>
      </c>
      <c r="B144" s="1042" t="s">
        <v>1120</v>
      </c>
      <c r="C144" s="986"/>
      <c r="D144" s="986"/>
      <c r="E144" s="1050">
        <v>2143</v>
      </c>
      <c r="F144" s="1050">
        <v>5221</v>
      </c>
      <c r="G144" s="1012" t="s">
        <v>1121</v>
      </c>
      <c r="H144" s="990">
        <v>0</v>
      </c>
      <c r="I144" s="991">
        <v>32.799999999999997</v>
      </c>
      <c r="J144" s="969">
        <f t="shared" si="7"/>
        <v>32.799999999999997</v>
      </c>
    </row>
    <row r="145" spans="1:11" ht="13" x14ac:dyDescent="0.3">
      <c r="A145" s="1034"/>
      <c r="B145" s="1042" t="s">
        <v>1122</v>
      </c>
      <c r="C145" s="986"/>
      <c r="D145" s="986"/>
      <c r="E145" s="1050">
        <v>3399</v>
      </c>
      <c r="F145" s="1050">
        <v>5222</v>
      </c>
      <c r="G145" s="1012" t="s">
        <v>72</v>
      </c>
      <c r="H145" s="990">
        <v>82.24</v>
      </c>
      <c r="I145" s="991">
        <v>-32.799999999999997</v>
      </c>
      <c r="J145" s="969">
        <f t="shared" si="7"/>
        <v>49.44</v>
      </c>
    </row>
    <row r="146" spans="1:11" ht="13" x14ac:dyDescent="0.3">
      <c r="A146" s="1047"/>
      <c r="B146" s="986"/>
      <c r="C146" s="1036"/>
      <c r="D146" s="1036"/>
      <c r="E146" s="986"/>
      <c r="F146" s="1043" t="s">
        <v>22</v>
      </c>
      <c r="G146" s="994"/>
      <c r="H146" s="980">
        <f>SUM(H37:H145)</f>
        <v>107950.23000000001</v>
      </c>
      <c r="I146" s="995">
        <f t="shared" ref="I146:J146" si="8">SUM(I37:I145)</f>
        <v>7379.4999999999991</v>
      </c>
      <c r="J146" s="980">
        <f t="shared" si="8"/>
        <v>115329.73000000001</v>
      </c>
    </row>
    <row r="147" spans="1:11" ht="13" x14ac:dyDescent="0.3">
      <c r="A147" s="985" t="s">
        <v>319</v>
      </c>
      <c r="B147" s="979"/>
      <c r="C147" s="977"/>
      <c r="D147" s="977"/>
      <c r="E147" s="982"/>
      <c r="F147" s="979"/>
      <c r="G147" s="979"/>
      <c r="H147" s="981"/>
      <c r="I147" s="981"/>
      <c r="J147" s="980"/>
      <c r="K147" s="979"/>
    </row>
    <row r="148" spans="1:11" ht="13" x14ac:dyDescent="0.3">
      <c r="A148" s="946" t="s">
        <v>8</v>
      </c>
      <c r="B148" s="940" t="s">
        <v>1123</v>
      </c>
      <c r="C148" s="939" t="s">
        <v>50</v>
      </c>
      <c r="D148" s="940"/>
      <c r="E148" s="941">
        <v>3631</v>
      </c>
      <c r="F148" s="946">
        <v>6121</v>
      </c>
      <c r="G148" s="946">
        <v>7273</v>
      </c>
      <c r="H148" s="943">
        <v>0</v>
      </c>
      <c r="I148" s="944">
        <v>35</v>
      </c>
      <c r="J148" s="943">
        <f t="shared" ref="J148:J160" si="9">H148+I148</f>
        <v>35</v>
      </c>
      <c r="K148" s="979"/>
    </row>
    <row r="149" spans="1:11" ht="13" x14ac:dyDescent="0.3">
      <c r="A149" s="970" t="s">
        <v>11</v>
      </c>
      <c r="B149" s="1052" t="s">
        <v>1124</v>
      </c>
      <c r="C149" s="1035"/>
      <c r="D149" s="970"/>
      <c r="E149" s="970">
        <v>3412</v>
      </c>
      <c r="F149" s="970">
        <v>6161</v>
      </c>
      <c r="G149" s="970">
        <v>6202</v>
      </c>
      <c r="H149" s="1037">
        <v>57000</v>
      </c>
      <c r="I149" s="1053">
        <v>-1499</v>
      </c>
      <c r="J149" s="1037">
        <f t="shared" si="9"/>
        <v>55501</v>
      </c>
      <c r="K149" s="979"/>
    </row>
    <row r="150" spans="1:11" ht="13" x14ac:dyDescent="0.3">
      <c r="A150" s="970" t="s">
        <v>60</v>
      </c>
      <c r="B150" s="1052" t="s">
        <v>1125</v>
      </c>
      <c r="C150" s="1035"/>
      <c r="D150" s="970"/>
      <c r="E150" s="1108">
        <v>3639</v>
      </c>
      <c r="F150" s="1109">
        <v>6121</v>
      </c>
      <c r="G150" s="970">
        <v>6297</v>
      </c>
      <c r="H150" s="1009">
        <v>150</v>
      </c>
      <c r="I150" s="1007">
        <v>-65</v>
      </c>
      <c r="J150" s="1037">
        <f t="shared" si="9"/>
        <v>85</v>
      </c>
      <c r="K150" s="979"/>
    </row>
    <row r="151" spans="1:11" ht="13" x14ac:dyDescent="0.3">
      <c r="A151" s="1067" t="s">
        <v>73</v>
      </c>
      <c r="B151" s="1052" t="s">
        <v>1126</v>
      </c>
      <c r="C151" s="1035"/>
      <c r="D151" s="970"/>
      <c r="E151" s="1108">
        <v>3612</v>
      </c>
      <c r="F151" s="1109">
        <v>6121</v>
      </c>
      <c r="G151" s="970">
        <v>7253</v>
      </c>
      <c r="H151" s="1009">
        <v>100</v>
      </c>
      <c r="I151" s="1007">
        <v>23</v>
      </c>
      <c r="J151" s="1037">
        <f t="shared" si="9"/>
        <v>123</v>
      </c>
      <c r="K151" s="979"/>
    </row>
    <row r="152" spans="1:11" ht="13" x14ac:dyDescent="0.3">
      <c r="A152" s="472"/>
      <c r="B152" s="1052" t="s">
        <v>1127</v>
      </c>
      <c r="C152" s="1035"/>
      <c r="D152" s="970"/>
      <c r="E152" s="1108">
        <v>3639</v>
      </c>
      <c r="F152" s="1109">
        <v>6121</v>
      </c>
      <c r="G152" s="970">
        <v>7252</v>
      </c>
      <c r="H152" s="1009">
        <v>100</v>
      </c>
      <c r="I152" s="1007">
        <f>47+66</f>
        <v>113</v>
      </c>
      <c r="J152" s="1037">
        <f t="shared" si="9"/>
        <v>213</v>
      </c>
      <c r="K152" s="979"/>
    </row>
    <row r="153" spans="1:11" ht="13" x14ac:dyDescent="0.3">
      <c r="A153" s="928"/>
      <c r="B153" s="1052" t="s">
        <v>1128</v>
      </c>
      <c r="C153" s="1035"/>
      <c r="D153" s="970"/>
      <c r="E153" s="1108">
        <v>4333</v>
      </c>
      <c r="F153" s="1109">
        <v>6121</v>
      </c>
      <c r="G153" s="970">
        <v>6284</v>
      </c>
      <c r="H153" s="1009">
        <v>100</v>
      </c>
      <c r="I153" s="1007">
        <v>-70</v>
      </c>
      <c r="J153" s="1037">
        <f t="shared" si="9"/>
        <v>30</v>
      </c>
      <c r="K153" s="979"/>
    </row>
    <row r="154" spans="1:11" ht="13" x14ac:dyDescent="0.3">
      <c r="A154" s="970" t="s">
        <v>125</v>
      </c>
      <c r="B154" s="1052" t="s">
        <v>1129</v>
      </c>
      <c r="C154" s="1035"/>
      <c r="D154" s="970"/>
      <c r="E154" s="1108">
        <v>2229</v>
      </c>
      <c r="F154" s="1109">
        <v>6121</v>
      </c>
      <c r="G154" s="970">
        <v>7258</v>
      </c>
      <c r="H154" s="1009">
        <v>226</v>
      </c>
      <c r="I154" s="1007">
        <v>-178</v>
      </c>
      <c r="J154" s="1037">
        <f t="shared" si="9"/>
        <v>48</v>
      </c>
      <c r="K154" s="979"/>
    </row>
    <row r="155" spans="1:11" ht="13" x14ac:dyDescent="0.3">
      <c r="A155" s="1067" t="s">
        <v>143</v>
      </c>
      <c r="B155" s="1052" t="s">
        <v>1130</v>
      </c>
      <c r="C155" s="1035"/>
      <c r="D155" s="970"/>
      <c r="E155" s="1108">
        <v>6171</v>
      </c>
      <c r="F155" s="1109">
        <v>6121</v>
      </c>
      <c r="G155" s="970">
        <v>7265</v>
      </c>
      <c r="H155" s="1009">
        <v>216</v>
      </c>
      <c r="I155" s="1007">
        <v>26</v>
      </c>
      <c r="J155" s="1037">
        <f t="shared" si="9"/>
        <v>242</v>
      </c>
      <c r="K155" s="979"/>
    </row>
    <row r="156" spans="1:11" ht="13" x14ac:dyDescent="0.3">
      <c r="A156" s="928"/>
      <c r="B156" s="1052" t="s">
        <v>1131</v>
      </c>
      <c r="C156" s="1035"/>
      <c r="D156" s="970"/>
      <c r="E156" s="1108">
        <v>2219</v>
      </c>
      <c r="F156" s="1109">
        <v>6121</v>
      </c>
      <c r="G156" s="970">
        <v>6296</v>
      </c>
      <c r="H156" s="1009">
        <v>900</v>
      </c>
      <c r="I156" s="1007">
        <v>-26</v>
      </c>
      <c r="J156" s="1037">
        <f t="shared" si="9"/>
        <v>874</v>
      </c>
      <c r="K156" s="979"/>
    </row>
    <row r="157" spans="1:11" ht="13" x14ac:dyDescent="0.3">
      <c r="A157" s="970" t="s">
        <v>146</v>
      </c>
      <c r="B157" s="1052" t="s">
        <v>1132</v>
      </c>
      <c r="C157" s="1035"/>
      <c r="D157" s="970"/>
      <c r="E157" s="1108">
        <v>2219</v>
      </c>
      <c r="F157" s="1109">
        <v>6121</v>
      </c>
      <c r="G157" s="970">
        <v>6296</v>
      </c>
      <c r="H157" s="1009">
        <v>900</v>
      </c>
      <c r="I157" s="1007">
        <v>-7</v>
      </c>
      <c r="J157" s="1037">
        <f t="shared" si="9"/>
        <v>893</v>
      </c>
      <c r="K157" s="979"/>
    </row>
    <row r="158" spans="1:11" ht="13" x14ac:dyDescent="0.3">
      <c r="A158" s="946" t="s">
        <v>148</v>
      </c>
      <c r="B158" s="962" t="s">
        <v>1133</v>
      </c>
      <c r="C158" s="939" t="s">
        <v>50</v>
      </c>
      <c r="D158" s="946"/>
      <c r="E158" s="1110">
        <v>4350</v>
      </c>
      <c r="F158" s="542">
        <v>6121</v>
      </c>
      <c r="G158" s="946">
        <v>5211</v>
      </c>
      <c r="H158" s="1095">
        <v>0</v>
      </c>
      <c r="I158" s="1111">
        <v>112.53</v>
      </c>
      <c r="J158" s="1095">
        <f t="shared" si="9"/>
        <v>112.53</v>
      </c>
      <c r="K158" s="979"/>
    </row>
    <row r="159" spans="1:11" ht="13" x14ac:dyDescent="0.3">
      <c r="A159" s="1067" t="s">
        <v>156</v>
      </c>
      <c r="B159" s="1052" t="s">
        <v>1134</v>
      </c>
      <c r="C159" s="1035"/>
      <c r="D159" s="970"/>
      <c r="E159" s="1108">
        <v>3639</v>
      </c>
      <c r="F159" s="1109">
        <v>6130</v>
      </c>
      <c r="G159" s="970">
        <v>8615</v>
      </c>
      <c r="H159" s="1009">
        <v>50</v>
      </c>
      <c r="I159" s="1007">
        <v>46</v>
      </c>
      <c r="J159" s="1009">
        <f t="shared" si="9"/>
        <v>96</v>
      </c>
      <c r="K159" s="979"/>
    </row>
    <row r="160" spans="1:11" ht="13" x14ac:dyDescent="0.3">
      <c r="A160" s="928"/>
      <c r="B160" s="1052" t="s">
        <v>1135</v>
      </c>
      <c r="C160" s="1035"/>
      <c r="D160" s="970"/>
      <c r="E160" s="1108">
        <v>2212</v>
      </c>
      <c r="F160" s="1109">
        <v>6130</v>
      </c>
      <c r="G160" s="970">
        <v>8615</v>
      </c>
      <c r="H160" s="1009">
        <v>531</v>
      </c>
      <c r="I160" s="1007">
        <v>-296</v>
      </c>
      <c r="J160" s="1009">
        <f t="shared" si="9"/>
        <v>235</v>
      </c>
      <c r="K160" s="979"/>
    </row>
    <row r="161" spans="1:11" ht="13" x14ac:dyDescent="0.3">
      <c r="A161" s="1112" t="s">
        <v>190</v>
      </c>
      <c r="B161" s="940" t="s">
        <v>1136</v>
      </c>
      <c r="C161" s="939" t="s">
        <v>50</v>
      </c>
      <c r="D161" s="946"/>
      <c r="E161" s="946">
        <v>3113</v>
      </c>
      <c r="F161" s="946">
        <v>6351</v>
      </c>
      <c r="G161" s="945" t="s">
        <v>56</v>
      </c>
      <c r="H161" s="943">
        <v>0</v>
      </c>
      <c r="I161" s="944">
        <v>300</v>
      </c>
      <c r="J161" s="943">
        <f>H161+I161</f>
        <v>300</v>
      </c>
      <c r="K161" s="979"/>
    </row>
    <row r="162" spans="1:11" ht="13" x14ac:dyDescent="0.3">
      <c r="A162" s="1112" t="s">
        <v>203</v>
      </c>
      <c r="B162" s="940" t="s">
        <v>1137</v>
      </c>
      <c r="C162" s="939" t="s">
        <v>50</v>
      </c>
      <c r="D162" s="946"/>
      <c r="E162" s="946">
        <v>6171</v>
      </c>
      <c r="F162" s="946">
        <v>6111</v>
      </c>
      <c r="G162" s="946">
        <v>7205</v>
      </c>
      <c r="H162" s="943">
        <v>0</v>
      </c>
      <c r="I162" s="944">
        <v>430</v>
      </c>
      <c r="J162" s="943">
        <f>H162+I162</f>
        <v>430</v>
      </c>
      <c r="K162" s="979"/>
    </row>
    <row r="163" spans="1:11" ht="13" x14ac:dyDescent="0.3">
      <c r="A163" s="988"/>
      <c r="B163" s="983"/>
      <c r="C163" s="988"/>
      <c r="D163" s="988"/>
      <c r="E163" s="984"/>
      <c r="F163" s="1028"/>
      <c r="G163" s="1048" t="s">
        <v>23</v>
      </c>
      <c r="H163" s="987">
        <f>SUM(H148:H162)</f>
        <v>60273</v>
      </c>
      <c r="I163" s="992">
        <f t="shared" ref="I163:J163" si="10">SUM(I148:I162)</f>
        <v>-1055.47</v>
      </c>
      <c r="J163" s="987">
        <f t="shared" si="10"/>
        <v>59217.53</v>
      </c>
    </row>
    <row r="164" spans="1:11" ht="13" x14ac:dyDescent="0.3">
      <c r="A164" s="988"/>
      <c r="B164" s="983"/>
      <c r="C164" s="988"/>
      <c r="D164" s="988"/>
      <c r="E164" s="984"/>
      <c r="F164" s="1031"/>
      <c r="G164" s="1032"/>
      <c r="H164" s="1033"/>
      <c r="I164" s="1030"/>
      <c r="J164" s="1029"/>
    </row>
    <row r="165" spans="1:11" ht="13" x14ac:dyDescent="0.3">
      <c r="B165" s="993" t="s">
        <v>1138</v>
      </c>
      <c r="C165" s="977"/>
      <c r="D165" s="977"/>
      <c r="E165" s="1021" t="s">
        <v>9</v>
      </c>
      <c r="F165" s="1026"/>
      <c r="G165" s="1019"/>
      <c r="H165" s="1015"/>
      <c r="I165" s="991">
        <f>I33</f>
        <v>9122.73</v>
      </c>
      <c r="J165" s="990"/>
    </row>
    <row r="166" spans="1:11" ht="13" x14ac:dyDescent="0.3">
      <c r="B166" s="979"/>
      <c r="C166" s="977"/>
      <c r="D166" s="977"/>
      <c r="E166" s="1013" t="s">
        <v>17</v>
      </c>
      <c r="F166" s="1025"/>
      <c r="G166" s="1022"/>
      <c r="H166" s="1015"/>
      <c r="I166" s="991">
        <f>I146+I34</f>
        <v>10178.199999999999</v>
      </c>
      <c r="J166" s="990"/>
    </row>
    <row r="167" spans="1:11" ht="13" x14ac:dyDescent="0.3">
      <c r="B167" s="979"/>
      <c r="C167" s="977"/>
      <c r="D167" s="977"/>
      <c r="E167" s="978" t="s">
        <v>15</v>
      </c>
      <c r="F167" s="979"/>
      <c r="G167" s="1020"/>
      <c r="H167" s="1015"/>
      <c r="I167" s="991">
        <f>I163</f>
        <v>-1055.47</v>
      </c>
      <c r="J167" s="990"/>
    </row>
    <row r="168" spans="1:11" ht="13" x14ac:dyDescent="0.3">
      <c r="B168" s="979"/>
      <c r="C168" s="977"/>
      <c r="D168" s="977"/>
      <c r="E168" s="1013" t="s">
        <v>26</v>
      </c>
      <c r="F168" s="1025"/>
      <c r="G168" s="1022"/>
      <c r="H168" s="1015"/>
      <c r="I168" s="991">
        <f>I166+I167</f>
        <v>9122.73</v>
      </c>
      <c r="J168" s="990"/>
    </row>
    <row r="169" spans="1:11" ht="13" x14ac:dyDescent="0.3">
      <c r="B169" s="979"/>
      <c r="C169" s="977"/>
      <c r="D169" s="977"/>
      <c r="E169" s="1023" t="s">
        <v>16</v>
      </c>
      <c r="F169" s="979"/>
      <c r="G169" s="1020"/>
      <c r="H169" s="1016"/>
      <c r="I169" s="991">
        <f>I165-I168</f>
        <v>0</v>
      </c>
      <c r="J169" s="990"/>
    </row>
    <row r="170" spans="1:11" ht="13" x14ac:dyDescent="0.3">
      <c r="B170" s="979"/>
      <c r="C170" s="977"/>
      <c r="D170" s="977"/>
      <c r="E170" s="1014" t="s">
        <v>491</v>
      </c>
      <c r="F170" s="1025"/>
      <c r="G170" s="1022"/>
      <c r="H170" s="1016"/>
      <c r="I170" s="991">
        <v>0</v>
      </c>
      <c r="J170" s="990"/>
    </row>
    <row r="171" spans="1:11" x14ac:dyDescent="0.25">
      <c r="E171" s="973" t="s">
        <v>29</v>
      </c>
      <c r="G171" s="979"/>
      <c r="H171" s="1011">
        <v>43008</v>
      </c>
      <c r="J171" s="1011">
        <v>43039</v>
      </c>
    </row>
    <row r="172" spans="1:11" ht="13" x14ac:dyDescent="0.3">
      <c r="B172" s="993" t="s">
        <v>1139</v>
      </c>
      <c r="C172" s="977"/>
      <c r="D172" s="977"/>
      <c r="E172" s="1024" t="s">
        <v>13</v>
      </c>
      <c r="F172" s="1026"/>
      <c r="G172" s="1019"/>
      <c r="H172" s="1017">
        <v>371798.84</v>
      </c>
      <c r="I172" s="991">
        <f>I165</f>
        <v>9122.73</v>
      </c>
      <c r="J172" s="991">
        <f>H172+I172</f>
        <v>380921.57</v>
      </c>
    </row>
    <row r="173" spans="1:11" ht="13" x14ac:dyDescent="0.3">
      <c r="B173" s="979"/>
      <c r="C173" s="977"/>
      <c r="D173" s="977"/>
      <c r="E173" s="1013" t="s">
        <v>17</v>
      </c>
      <c r="F173" s="1025"/>
      <c r="G173" s="1022"/>
      <c r="H173" s="1018">
        <v>300593.90000000002</v>
      </c>
      <c r="I173" s="991">
        <f>I146+I34</f>
        <v>10178.199999999999</v>
      </c>
      <c r="J173" s="990">
        <f>H173+I173</f>
        <v>310772.10000000003</v>
      </c>
    </row>
    <row r="174" spans="1:11" ht="13" x14ac:dyDescent="0.3">
      <c r="B174" s="979"/>
      <c r="C174" s="977"/>
      <c r="D174" s="977"/>
      <c r="E174" s="978" t="s">
        <v>15</v>
      </c>
      <c r="F174" s="979"/>
      <c r="G174" s="1020"/>
      <c r="H174" s="1018">
        <v>71204.94</v>
      </c>
      <c r="I174" s="991">
        <f>I163</f>
        <v>-1055.47</v>
      </c>
      <c r="J174" s="990">
        <f>H174+I174</f>
        <v>70149.47</v>
      </c>
    </row>
    <row r="175" spans="1:11" ht="13" x14ac:dyDescent="0.3">
      <c r="B175" s="973" t="s">
        <v>1140</v>
      </c>
      <c r="E175" s="1014" t="s">
        <v>27</v>
      </c>
      <c r="F175" s="1025"/>
      <c r="G175" s="1022"/>
      <c r="H175" s="991">
        <f t="shared" ref="H175:J175" si="11">SUM(H173:H174)</f>
        <v>371798.84</v>
      </c>
      <c r="I175" s="991">
        <f t="shared" si="11"/>
        <v>9122.73</v>
      </c>
      <c r="J175" s="991">
        <f t="shared" si="11"/>
        <v>380921.57000000007</v>
      </c>
    </row>
    <row r="176" spans="1:11" ht="13" x14ac:dyDescent="0.3">
      <c r="E176" s="978" t="s">
        <v>18</v>
      </c>
      <c r="F176" s="979"/>
      <c r="G176" s="1020"/>
      <c r="H176" s="990">
        <f t="shared" ref="H176:J176" si="12">H172-H175</f>
        <v>0</v>
      </c>
      <c r="I176" s="991">
        <f t="shared" si="12"/>
        <v>0</v>
      </c>
      <c r="J176" s="990">
        <f t="shared" si="12"/>
        <v>0</v>
      </c>
    </row>
    <row r="177" spans="2:10" ht="13" x14ac:dyDescent="0.3">
      <c r="E177" s="1014" t="s">
        <v>28</v>
      </c>
      <c r="F177" s="1025"/>
      <c r="G177" s="1022"/>
      <c r="H177" s="1027">
        <v>0</v>
      </c>
      <c r="I177" s="991">
        <f>I170</f>
        <v>0</v>
      </c>
      <c r="J177" s="991">
        <f>H177+I177</f>
        <v>0</v>
      </c>
    </row>
    <row r="178" spans="2:10" x14ac:dyDescent="0.25">
      <c r="B178" s="1113"/>
    </row>
  </sheetData>
  <mergeCells count="4">
    <mergeCell ref="B2:B3"/>
    <mergeCell ref="E2:E3"/>
    <mergeCell ref="F2:F3"/>
    <mergeCell ref="G2:G3"/>
  </mergeCells>
  <conditionalFormatting sqref="B1:B2">
    <cfRule type="expression" dxfId="53" priority="16" stopIfTrue="1">
      <formula>$L1="Z"</formula>
    </cfRule>
    <cfRule type="expression" dxfId="52" priority="17" stopIfTrue="1">
      <formula>$L1="T"</formula>
    </cfRule>
    <cfRule type="expression" dxfId="51" priority="18" stopIfTrue="1">
      <formula>$L1="Y"</formula>
    </cfRule>
  </conditionalFormatting>
  <conditionalFormatting sqref="B2">
    <cfRule type="expression" dxfId="50" priority="13" stopIfTrue="1">
      <formula>$L2="Z"</formula>
    </cfRule>
    <cfRule type="expression" dxfId="49" priority="14" stopIfTrue="1">
      <formula>$L2="T"</formula>
    </cfRule>
    <cfRule type="expression" dxfId="48" priority="15" stopIfTrue="1">
      <formula>$L2="Y"</formula>
    </cfRule>
  </conditionalFormatting>
  <conditionalFormatting sqref="C33:D34">
    <cfRule type="expression" dxfId="47" priority="10" stopIfTrue="1">
      <formula>#REF!="Z"</formula>
    </cfRule>
    <cfRule type="expression" dxfId="46" priority="11" stopIfTrue="1">
      <formula>#REF!="T"</formula>
    </cfRule>
    <cfRule type="expression" dxfId="45" priority="12" stopIfTrue="1">
      <formula>#REF!="Y"</formula>
    </cfRule>
  </conditionalFormatting>
  <conditionalFormatting sqref="H172">
    <cfRule type="expression" dxfId="44" priority="7" stopIfTrue="1">
      <formula>$J172="Z"</formula>
    </cfRule>
    <cfRule type="expression" dxfId="43" priority="8" stopIfTrue="1">
      <formula>$J172="T"</formula>
    </cfRule>
    <cfRule type="expression" dxfId="42" priority="9" stopIfTrue="1">
      <formula>$J172="Y"</formula>
    </cfRule>
  </conditionalFormatting>
  <conditionalFormatting sqref="H173">
    <cfRule type="expression" dxfId="41" priority="4" stopIfTrue="1">
      <formula>$J173="Z"</formula>
    </cfRule>
    <cfRule type="expression" dxfId="40" priority="5" stopIfTrue="1">
      <formula>$J173="T"</formula>
    </cfRule>
    <cfRule type="expression" dxfId="39" priority="6" stopIfTrue="1">
      <formula>$J173="Y"</formula>
    </cfRule>
  </conditionalFormatting>
  <conditionalFormatting sqref="H174">
    <cfRule type="expression" dxfId="38" priority="1" stopIfTrue="1">
      <formula>$J174="Z"</formula>
    </cfRule>
    <cfRule type="expression" dxfId="37" priority="2" stopIfTrue="1">
      <formula>$J174="T"</formula>
    </cfRule>
    <cfRule type="expression" dxfId="36" priority="3" stopIfTrue="1">
      <formula>$J174="Y"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workbookViewId="0">
      <pane ySplit="3" topLeftCell="A97" activePane="bottomLeft" state="frozen"/>
      <selection pane="bottomLeft" activeCell="D13" sqref="D13"/>
    </sheetView>
  </sheetViews>
  <sheetFormatPr defaultColWidth="9.1796875" defaultRowHeight="12.5" x14ac:dyDescent="0.25"/>
  <cols>
    <col min="1" max="1" width="4.54296875" style="973" customWidth="1"/>
    <col min="2" max="2" width="71.1796875" style="973" customWidth="1"/>
    <col min="3" max="3" width="5.54296875" style="23" customWidth="1"/>
    <col min="4" max="4" width="11.54296875" style="23" customWidth="1"/>
    <col min="5" max="5" width="7.7265625" style="973" customWidth="1"/>
    <col min="6" max="6" width="10.1796875" style="973" customWidth="1"/>
    <col min="7" max="7" width="12.1796875" style="973" customWidth="1"/>
    <col min="8" max="8" width="13" style="973" customWidth="1"/>
    <col min="9" max="9" width="12.453125" style="973" customWidth="1"/>
    <col min="10" max="13" width="11.7265625" style="973" customWidth="1"/>
    <col min="14" max="16384" width="9.1796875" style="973"/>
  </cols>
  <sheetData>
    <row r="1" spans="1:10" ht="14" x14ac:dyDescent="0.3">
      <c r="A1" s="996" t="s">
        <v>1141</v>
      </c>
      <c r="B1" s="972"/>
      <c r="C1" s="989"/>
      <c r="D1" s="989"/>
      <c r="H1" s="972" t="s">
        <v>1142</v>
      </c>
      <c r="I1" s="972"/>
      <c r="J1" s="996"/>
    </row>
    <row r="2" spans="1:10" s="972" customFormat="1" ht="13" x14ac:dyDescent="0.3">
      <c r="A2" s="974" t="s">
        <v>0</v>
      </c>
      <c r="B2" s="1159" t="s">
        <v>10</v>
      </c>
      <c r="C2" s="974"/>
      <c r="D2" s="974" t="s">
        <v>19</v>
      </c>
      <c r="E2" s="1159" t="s">
        <v>1</v>
      </c>
      <c r="F2" s="1159" t="s">
        <v>2</v>
      </c>
      <c r="G2" s="1159" t="s">
        <v>3</v>
      </c>
      <c r="H2" s="974" t="s">
        <v>4</v>
      </c>
      <c r="I2" s="974" t="s">
        <v>12</v>
      </c>
      <c r="J2" s="974" t="s">
        <v>5</v>
      </c>
    </row>
    <row r="3" spans="1:10" s="972" customFormat="1" ht="13" x14ac:dyDescent="0.3">
      <c r="A3" s="975" t="s">
        <v>6</v>
      </c>
      <c r="B3" s="1160"/>
      <c r="C3" s="975"/>
      <c r="D3" s="975" t="s">
        <v>20</v>
      </c>
      <c r="E3" s="1160"/>
      <c r="F3" s="1160"/>
      <c r="G3" s="1160"/>
      <c r="H3" s="975" t="s">
        <v>7</v>
      </c>
      <c r="I3" s="975" t="s">
        <v>1143</v>
      </c>
      <c r="J3" s="975" t="s">
        <v>7</v>
      </c>
    </row>
    <row r="4" spans="1:10" ht="13" x14ac:dyDescent="0.3">
      <c r="A4" s="1038" t="s">
        <v>48</v>
      </c>
      <c r="B4" s="1025"/>
      <c r="C4" s="1039"/>
      <c r="D4" s="1039"/>
      <c r="E4" s="1039"/>
      <c r="F4" s="1039"/>
      <c r="G4" s="1039"/>
      <c r="H4" s="1039"/>
      <c r="I4" s="1040"/>
      <c r="J4" s="1036"/>
    </row>
    <row r="5" spans="1:10" ht="13" x14ac:dyDescent="0.3">
      <c r="A5" s="1071" t="s">
        <v>8</v>
      </c>
      <c r="B5" s="832" t="s">
        <v>1144</v>
      </c>
      <c r="C5" s="1083" t="s">
        <v>50</v>
      </c>
      <c r="D5" s="1075" t="s">
        <v>127</v>
      </c>
      <c r="E5" s="1074"/>
      <c r="F5" s="1074">
        <v>4116</v>
      </c>
      <c r="G5" s="1084" t="s">
        <v>128</v>
      </c>
      <c r="H5" s="1085">
        <v>2010.09</v>
      </c>
      <c r="I5" s="822">
        <v>538.61</v>
      </c>
      <c r="J5" s="1085">
        <f>H5+I5</f>
        <v>2548.6999999999998</v>
      </c>
    </row>
    <row r="6" spans="1:10" ht="13" x14ac:dyDescent="0.3">
      <c r="A6" s="1076"/>
      <c r="B6" s="832" t="s">
        <v>1145</v>
      </c>
      <c r="C6" s="1083" t="s">
        <v>50</v>
      </c>
      <c r="D6" s="1075" t="s">
        <v>130</v>
      </c>
      <c r="E6" s="1074"/>
      <c r="F6" s="1074">
        <v>4116</v>
      </c>
      <c r="G6" s="1084" t="s">
        <v>128</v>
      </c>
      <c r="H6" s="1085">
        <v>236.48</v>
      </c>
      <c r="I6" s="822">
        <v>63.37</v>
      </c>
      <c r="J6" s="1085">
        <f t="shared" ref="J6:J28" si="0">H6+I6</f>
        <v>299.84999999999997</v>
      </c>
    </row>
    <row r="7" spans="1:10" ht="13" x14ac:dyDescent="0.3">
      <c r="A7" s="1076"/>
      <c r="B7" s="832" t="s">
        <v>1146</v>
      </c>
      <c r="C7" s="1083" t="s">
        <v>50</v>
      </c>
      <c r="D7" s="1075" t="s">
        <v>127</v>
      </c>
      <c r="E7" s="1074">
        <v>4359</v>
      </c>
      <c r="F7" s="1074">
        <v>5011</v>
      </c>
      <c r="G7" s="1084" t="s">
        <v>128</v>
      </c>
      <c r="H7" s="1085">
        <v>1255</v>
      </c>
      <c r="I7" s="822">
        <v>206.68</v>
      </c>
      <c r="J7" s="1085">
        <f t="shared" si="0"/>
        <v>1461.68</v>
      </c>
    </row>
    <row r="8" spans="1:10" ht="13" x14ac:dyDescent="0.3">
      <c r="A8" s="1076"/>
      <c r="B8" s="832" t="s">
        <v>1147</v>
      </c>
      <c r="C8" s="1083" t="s">
        <v>50</v>
      </c>
      <c r="D8" s="1075" t="s">
        <v>127</v>
      </c>
      <c r="E8" s="1074">
        <v>4359</v>
      </c>
      <c r="F8" s="1074">
        <v>5031</v>
      </c>
      <c r="G8" s="1084" t="s">
        <v>128</v>
      </c>
      <c r="H8" s="1085">
        <v>111.09</v>
      </c>
      <c r="I8" s="822">
        <v>254.33</v>
      </c>
      <c r="J8" s="1085">
        <f t="shared" si="0"/>
        <v>365.42</v>
      </c>
    </row>
    <row r="9" spans="1:10" ht="13" x14ac:dyDescent="0.3">
      <c r="A9" s="1076"/>
      <c r="B9" s="832" t="s">
        <v>1148</v>
      </c>
      <c r="C9" s="1083" t="s">
        <v>50</v>
      </c>
      <c r="D9" s="1075" t="s">
        <v>127</v>
      </c>
      <c r="E9" s="1074">
        <v>4359</v>
      </c>
      <c r="F9" s="1074">
        <v>5032</v>
      </c>
      <c r="G9" s="1084" t="s">
        <v>128</v>
      </c>
      <c r="H9" s="1085">
        <v>125</v>
      </c>
      <c r="I9" s="822">
        <v>18.600000000000001</v>
      </c>
      <c r="J9" s="1085">
        <f t="shared" si="0"/>
        <v>143.6</v>
      </c>
    </row>
    <row r="10" spans="1:10" ht="13" x14ac:dyDescent="0.3">
      <c r="A10" s="1076"/>
      <c r="B10" s="832" t="s">
        <v>1149</v>
      </c>
      <c r="C10" s="1083" t="s">
        <v>50</v>
      </c>
      <c r="D10" s="1075" t="s">
        <v>127</v>
      </c>
      <c r="E10" s="1074">
        <v>4359</v>
      </c>
      <c r="F10" s="1074">
        <v>5169</v>
      </c>
      <c r="G10" s="1084" t="s">
        <v>128</v>
      </c>
      <c r="H10" s="1085">
        <v>91</v>
      </c>
      <c r="I10" s="822">
        <v>59</v>
      </c>
      <c r="J10" s="1085">
        <f t="shared" si="0"/>
        <v>150</v>
      </c>
    </row>
    <row r="11" spans="1:10" ht="13" x14ac:dyDescent="0.3">
      <c r="A11" s="1076"/>
      <c r="B11" s="832" t="s">
        <v>1150</v>
      </c>
      <c r="C11" s="1083" t="s">
        <v>50</v>
      </c>
      <c r="D11" s="1075" t="s">
        <v>130</v>
      </c>
      <c r="E11" s="1074">
        <v>4359</v>
      </c>
      <c r="F11" s="1074">
        <v>5011</v>
      </c>
      <c r="G11" s="1084" t="s">
        <v>128</v>
      </c>
      <c r="H11" s="1078">
        <v>0</v>
      </c>
      <c r="I11" s="1114">
        <v>58.37</v>
      </c>
      <c r="J11" s="1085">
        <f t="shared" si="0"/>
        <v>58.37</v>
      </c>
    </row>
    <row r="12" spans="1:10" ht="13" x14ac:dyDescent="0.3">
      <c r="A12" s="1077"/>
      <c r="B12" s="832" t="s">
        <v>1151</v>
      </c>
      <c r="C12" s="1083" t="s">
        <v>50</v>
      </c>
      <c r="D12" s="1075" t="s">
        <v>130</v>
      </c>
      <c r="E12" s="1074">
        <v>4359</v>
      </c>
      <c r="F12" s="1074">
        <v>5136</v>
      </c>
      <c r="G12" s="1084" t="s">
        <v>128</v>
      </c>
      <c r="H12" s="1078">
        <v>0</v>
      </c>
      <c r="I12" s="1114">
        <v>5</v>
      </c>
      <c r="J12" s="1085">
        <f t="shared" si="0"/>
        <v>5</v>
      </c>
    </row>
    <row r="13" spans="1:10" ht="13" x14ac:dyDescent="0.3">
      <c r="A13" s="970" t="s">
        <v>11</v>
      </c>
      <c r="B13" s="1052" t="s">
        <v>1152</v>
      </c>
      <c r="C13" s="1035"/>
      <c r="D13" s="1008"/>
      <c r="E13" s="970">
        <v>3412</v>
      </c>
      <c r="F13" s="1008" t="s">
        <v>1153</v>
      </c>
      <c r="G13" s="1008" t="s">
        <v>1154</v>
      </c>
      <c r="H13" s="1029">
        <v>15000</v>
      </c>
      <c r="I13" s="827">
        <v>-15000</v>
      </c>
      <c r="J13" s="1029">
        <f t="shared" si="0"/>
        <v>0</v>
      </c>
    </row>
    <row r="14" spans="1:10" ht="13" x14ac:dyDescent="0.3">
      <c r="A14" s="970" t="s">
        <v>60</v>
      </c>
      <c r="B14" s="1052" t="s">
        <v>1155</v>
      </c>
      <c r="C14" s="1035"/>
      <c r="D14" s="1008"/>
      <c r="E14" s="970"/>
      <c r="F14" s="1008" t="s">
        <v>1156</v>
      </c>
      <c r="G14" s="1008"/>
      <c r="H14" s="1029">
        <v>50550</v>
      </c>
      <c r="I14" s="827">
        <v>5350</v>
      </c>
      <c r="J14" s="1029">
        <f t="shared" si="0"/>
        <v>55900</v>
      </c>
    </row>
    <row r="15" spans="1:10" ht="13" x14ac:dyDescent="0.3">
      <c r="A15" s="970" t="s">
        <v>73</v>
      </c>
      <c r="B15" s="1052" t="s">
        <v>1157</v>
      </c>
      <c r="C15" s="1035"/>
      <c r="D15" s="1008"/>
      <c r="E15" s="970"/>
      <c r="F15" s="1008" t="s">
        <v>1158</v>
      </c>
      <c r="G15" s="1008"/>
      <c r="H15" s="1029">
        <v>95000</v>
      </c>
      <c r="I15" s="827">
        <f>4100+1100-300-2213+757</f>
        <v>3444</v>
      </c>
      <c r="J15" s="1029">
        <f t="shared" si="0"/>
        <v>98444</v>
      </c>
    </row>
    <row r="16" spans="1:10" ht="13" x14ac:dyDescent="0.3">
      <c r="A16" s="970" t="s">
        <v>125</v>
      </c>
      <c r="B16" s="1052" t="s">
        <v>1159</v>
      </c>
      <c r="C16" s="1035"/>
      <c r="D16" s="1008"/>
      <c r="E16" s="970"/>
      <c r="F16" s="1008" t="s">
        <v>1160</v>
      </c>
      <c r="G16" s="1008"/>
      <c r="H16" s="1029">
        <v>15376</v>
      </c>
      <c r="I16" s="827">
        <v>1074</v>
      </c>
      <c r="J16" s="1029">
        <f t="shared" si="0"/>
        <v>16450</v>
      </c>
    </row>
    <row r="17" spans="1:10" ht="13" x14ac:dyDescent="0.3">
      <c r="A17" s="970" t="s">
        <v>143</v>
      </c>
      <c r="B17" s="1052" t="s">
        <v>1161</v>
      </c>
      <c r="C17" s="1035"/>
      <c r="D17" s="1008"/>
      <c r="E17" s="970"/>
      <c r="F17" s="1008" t="s">
        <v>1162</v>
      </c>
      <c r="G17" s="1008"/>
      <c r="H17" s="1029">
        <v>6600</v>
      </c>
      <c r="I17" s="827">
        <v>350</v>
      </c>
      <c r="J17" s="1029">
        <f t="shared" si="0"/>
        <v>6950</v>
      </c>
    </row>
    <row r="18" spans="1:10" ht="13" x14ac:dyDescent="0.3">
      <c r="A18" s="970" t="s">
        <v>146</v>
      </c>
      <c r="B18" s="1052" t="s">
        <v>1163</v>
      </c>
      <c r="C18" s="1035"/>
      <c r="D18" s="1008"/>
      <c r="E18" s="970"/>
      <c r="F18" s="1008" t="s">
        <v>1164</v>
      </c>
      <c r="G18" s="1008"/>
      <c r="H18" s="1029">
        <v>0</v>
      </c>
      <c r="I18" s="827">
        <f>623+303</f>
        <v>926</v>
      </c>
      <c r="J18" s="1029">
        <f t="shared" si="0"/>
        <v>926</v>
      </c>
    </row>
    <row r="19" spans="1:10" ht="13" x14ac:dyDescent="0.3">
      <c r="A19" s="970" t="s">
        <v>148</v>
      </c>
      <c r="B19" s="1052" t="s">
        <v>1165</v>
      </c>
      <c r="C19" s="1035"/>
      <c r="D19" s="1008"/>
      <c r="E19" s="970"/>
      <c r="F19" s="1008" t="s">
        <v>1166</v>
      </c>
      <c r="G19" s="1008"/>
      <c r="H19" s="1029">
        <v>550</v>
      </c>
      <c r="I19" s="827">
        <v>-235</v>
      </c>
      <c r="J19" s="1029">
        <f t="shared" si="0"/>
        <v>315</v>
      </c>
    </row>
    <row r="20" spans="1:10" ht="13" x14ac:dyDescent="0.3">
      <c r="A20" s="970" t="s">
        <v>156</v>
      </c>
      <c r="B20" s="1052" t="s">
        <v>1167</v>
      </c>
      <c r="C20" s="1035"/>
      <c r="D20" s="1008"/>
      <c r="E20" s="970"/>
      <c r="F20" s="1008" t="s">
        <v>1168</v>
      </c>
      <c r="G20" s="1008"/>
      <c r="H20" s="1029">
        <v>0</v>
      </c>
      <c r="I20" s="827">
        <v>3</v>
      </c>
      <c r="J20" s="1029">
        <f t="shared" si="0"/>
        <v>3</v>
      </c>
    </row>
    <row r="21" spans="1:10" ht="13" x14ac:dyDescent="0.3">
      <c r="A21" s="970" t="s">
        <v>190</v>
      </c>
      <c r="B21" s="1052" t="s">
        <v>1169</v>
      </c>
      <c r="C21" s="1035"/>
      <c r="D21" s="1008"/>
      <c r="E21" s="970"/>
      <c r="F21" s="1008" t="s">
        <v>1170</v>
      </c>
      <c r="G21" s="1008"/>
      <c r="H21" s="1029">
        <v>490</v>
      </c>
      <c r="I21" s="827">
        <v>23.72</v>
      </c>
      <c r="J21" s="1029">
        <f t="shared" si="0"/>
        <v>513.72</v>
      </c>
    </row>
    <row r="22" spans="1:10" ht="13" x14ac:dyDescent="0.3">
      <c r="A22" s="970" t="s">
        <v>203</v>
      </c>
      <c r="B22" s="1052" t="s">
        <v>1171</v>
      </c>
      <c r="C22" s="1035"/>
      <c r="D22" s="1008"/>
      <c r="E22" s="970">
        <v>6171</v>
      </c>
      <c r="F22" s="1008" t="s">
        <v>1172</v>
      </c>
      <c r="G22" s="1008"/>
      <c r="H22" s="1029">
        <v>1968.42</v>
      </c>
      <c r="I22" s="827">
        <v>1171</v>
      </c>
      <c r="J22" s="1029">
        <f t="shared" si="0"/>
        <v>3139.42</v>
      </c>
    </row>
    <row r="23" spans="1:10" ht="13" x14ac:dyDescent="0.3">
      <c r="A23" s="970" t="s">
        <v>206</v>
      </c>
      <c r="B23" s="1052" t="s">
        <v>1173</v>
      </c>
      <c r="C23" s="1035"/>
      <c r="D23" s="1008"/>
      <c r="E23" s="970">
        <v>5311</v>
      </c>
      <c r="F23" s="1008" t="s">
        <v>1172</v>
      </c>
      <c r="G23" s="1008"/>
      <c r="H23" s="1029">
        <v>300</v>
      </c>
      <c r="I23" s="827">
        <v>86</v>
      </c>
      <c r="J23" s="1029">
        <f t="shared" si="0"/>
        <v>386</v>
      </c>
    </row>
    <row r="24" spans="1:10" ht="13" x14ac:dyDescent="0.3">
      <c r="A24" s="970" t="s">
        <v>209</v>
      </c>
      <c r="B24" s="1052" t="s">
        <v>1174</v>
      </c>
      <c r="C24" s="1035"/>
      <c r="D24" s="1008"/>
      <c r="E24" s="970">
        <v>6121</v>
      </c>
      <c r="F24" s="1008" t="s">
        <v>1175</v>
      </c>
      <c r="G24" s="1008"/>
      <c r="H24" s="1029">
        <v>0</v>
      </c>
      <c r="I24" s="827">
        <v>720</v>
      </c>
      <c r="J24" s="1029">
        <f t="shared" si="0"/>
        <v>720</v>
      </c>
    </row>
    <row r="25" spans="1:10" ht="13" x14ac:dyDescent="0.3">
      <c r="A25" s="970" t="s">
        <v>213</v>
      </c>
      <c r="B25" s="1052" t="s">
        <v>1176</v>
      </c>
      <c r="C25" s="1035"/>
      <c r="D25" s="1008"/>
      <c r="E25" s="970">
        <v>3725</v>
      </c>
      <c r="F25" s="1008" t="s">
        <v>1175</v>
      </c>
      <c r="G25" s="1008" t="s">
        <v>522</v>
      </c>
      <c r="H25" s="1029">
        <v>1540</v>
      </c>
      <c r="I25" s="827">
        <v>512</v>
      </c>
      <c r="J25" s="1029">
        <f t="shared" si="0"/>
        <v>2052</v>
      </c>
    </row>
    <row r="26" spans="1:10" ht="13" x14ac:dyDescent="0.3">
      <c r="A26" s="970" t="s">
        <v>217</v>
      </c>
      <c r="B26" s="1052" t="s">
        <v>1177</v>
      </c>
      <c r="C26" s="1035"/>
      <c r="D26" s="1008"/>
      <c r="E26" s="970"/>
      <c r="F26" s="1008" t="s">
        <v>1178</v>
      </c>
      <c r="G26" s="1008"/>
      <c r="H26" s="1029">
        <v>1200</v>
      </c>
      <c r="I26" s="827">
        <v>393</v>
      </c>
      <c r="J26" s="1029">
        <f t="shared" si="0"/>
        <v>1593</v>
      </c>
    </row>
    <row r="27" spans="1:10" ht="13" x14ac:dyDescent="0.3">
      <c r="A27" s="970" t="s">
        <v>221</v>
      </c>
      <c r="B27" s="323" t="s">
        <v>1179</v>
      </c>
      <c r="C27" s="1035"/>
      <c r="D27" s="1008"/>
      <c r="E27" s="970"/>
      <c r="F27" s="1008" t="s">
        <v>1180</v>
      </c>
      <c r="G27" s="1008" t="s">
        <v>1181</v>
      </c>
      <c r="H27" s="1029">
        <v>82</v>
      </c>
      <c r="I27" s="827">
        <v>11</v>
      </c>
      <c r="J27" s="1029">
        <f t="shared" si="0"/>
        <v>93</v>
      </c>
    </row>
    <row r="28" spans="1:10" ht="13" x14ac:dyDescent="0.3">
      <c r="A28" s="970" t="s">
        <v>224</v>
      </c>
      <c r="B28" s="1052" t="s">
        <v>1182</v>
      </c>
      <c r="C28" s="1035"/>
      <c r="D28" s="1008"/>
      <c r="E28" s="970"/>
      <c r="F28" s="970">
        <v>4121</v>
      </c>
      <c r="G28" s="1008" t="s">
        <v>463</v>
      </c>
      <c r="H28" s="1029">
        <v>0</v>
      </c>
      <c r="I28" s="827">
        <v>23.28</v>
      </c>
      <c r="J28" s="1029">
        <f t="shared" si="0"/>
        <v>23.28</v>
      </c>
    </row>
    <row r="29" spans="1:10" ht="13" x14ac:dyDescent="0.3">
      <c r="A29" s="1041" t="s">
        <v>446</v>
      </c>
      <c r="B29" s="986" t="s">
        <v>1183</v>
      </c>
      <c r="C29" s="1036"/>
      <c r="D29" s="1036"/>
      <c r="E29" s="1036"/>
      <c r="F29" s="1036">
        <v>4222</v>
      </c>
      <c r="G29" s="1036">
        <v>6202</v>
      </c>
      <c r="H29" s="1115">
        <v>2000</v>
      </c>
      <c r="I29" s="1116">
        <v>-2000</v>
      </c>
      <c r="J29" s="1115">
        <f>H29+I29</f>
        <v>0</v>
      </c>
    </row>
    <row r="30" spans="1:10" ht="13" x14ac:dyDescent="0.3">
      <c r="A30" s="1049"/>
      <c r="B30" s="986" t="s">
        <v>1184</v>
      </c>
      <c r="C30" s="1036"/>
      <c r="D30" s="1036"/>
      <c r="E30" s="1036">
        <v>3412</v>
      </c>
      <c r="F30" s="1036">
        <v>6121</v>
      </c>
      <c r="G30" s="1036">
        <v>6202</v>
      </c>
      <c r="H30" s="1115">
        <v>26500</v>
      </c>
      <c r="I30" s="1116">
        <v>-2000</v>
      </c>
      <c r="J30" s="1115">
        <f>H30+I30</f>
        <v>24500</v>
      </c>
    </row>
    <row r="31" spans="1:10" ht="13" x14ac:dyDescent="0.3">
      <c r="A31" s="1041" t="s">
        <v>450</v>
      </c>
      <c r="B31" s="986" t="s">
        <v>1185</v>
      </c>
      <c r="C31" s="1036"/>
      <c r="D31" s="1036"/>
      <c r="E31" s="1036"/>
      <c r="F31" s="1036">
        <v>4216</v>
      </c>
      <c r="G31" s="1036">
        <v>6202</v>
      </c>
      <c r="H31" s="1115">
        <v>9406.6</v>
      </c>
      <c r="I31" s="1116">
        <v>-4000</v>
      </c>
      <c r="J31" s="1115">
        <f t="shared" ref="J31:J32" si="1">H31+I31</f>
        <v>5406.6</v>
      </c>
    </row>
    <row r="32" spans="1:10" ht="13" x14ac:dyDescent="0.3">
      <c r="A32" s="1069"/>
      <c r="B32" s="986" t="s">
        <v>1186</v>
      </c>
      <c r="C32" s="1036"/>
      <c r="D32" s="1036"/>
      <c r="E32" s="1036">
        <v>3412</v>
      </c>
      <c r="F32" s="1036">
        <v>6121</v>
      </c>
      <c r="G32" s="1036">
        <v>6202</v>
      </c>
      <c r="H32" s="1115">
        <v>26500</v>
      </c>
      <c r="I32" s="1116">
        <v>-4000</v>
      </c>
      <c r="J32" s="1115">
        <f t="shared" si="1"/>
        <v>22500</v>
      </c>
    </row>
    <row r="33" spans="1:10" s="10" customFormat="1" ht="13" x14ac:dyDescent="0.3">
      <c r="A33" s="998"/>
      <c r="B33" s="999"/>
      <c r="C33" s="1000"/>
      <c r="D33" s="1000"/>
      <c r="E33" s="983"/>
      <c r="F33" s="1001" t="s">
        <v>9</v>
      </c>
      <c r="G33" s="1002"/>
      <c r="H33" s="1003">
        <f>H5+H6+SUM(H13:H28)+H29+H31</f>
        <v>202309.59000000003</v>
      </c>
      <c r="I33" s="1010">
        <f t="shared" ref="I33:J33" si="2">I5+I6+SUM(I13:I28)+I29+I31</f>
        <v>-6546.02</v>
      </c>
      <c r="J33" s="1003">
        <f t="shared" si="2"/>
        <v>195763.57</v>
      </c>
    </row>
    <row r="34" spans="1:10" s="10" customFormat="1" ht="13" x14ac:dyDescent="0.3">
      <c r="A34" s="998"/>
      <c r="B34" s="1004" t="s">
        <v>37</v>
      </c>
      <c r="C34" s="1000"/>
      <c r="D34" s="1000"/>
      <c r="E34" s="983"/>
      <c r="F34" s="1001" t="s">
        <v>14</v>
      </c>
      <c r="G34" s="1002"/>
      <c r="H34" s="1003">
        <f>SUM(H7:H12)+H30+H32</f>
        <v>54582.09</v>
      </c>
      <c r="I34" s="1010">
        <f t="shared" ref="I34:J34" si="3">SUM(I7:I12)+I30+I32</f>
        <v>-5398.02</v>
      </c>
      <c r="J34" s="1003">
        <f t="shared" si="3"/>
        <v>49184.07</v>
      </c>
    </row>
    <row r="35" spans="1:10" ht="13" x14ac:dyDescent="0.3">
      <c r="A35" s="978"/>
      <c r="B35" s="983"/>
      <c r="C35" s="988"/>
      <c r="D35" s="988"/>
      <c r="E35" s="983"/>
      <c r="F35" s="1005" t="s">
        <v>18</v>
      </c>
      <c r="G35" s="1006"/>
      <c r="H35" s="1009">
        <f t="shared" ref="H35:J35" si="4">H33-H34</f>
        <v>147727.50000000003</v>
      </c>
      <c r="I35" s="1007">
        <f t="shared" si="4"/>
        <v>-1148</v>
      </c>
      <c r="J35" s="1009">
        <f t="shared" si="4"/>
        <v>146579.5</v>
      </c>
    </row>
    <row r="36" spans="1:10" ht="13" x14ac:dyDescent="0.3">
      <c r="A36" s="976" t="s">
        <v>21</v>
      </c>
      <c r="B36" s="979"/>
      <c r="C36" s="977"/>
      <c r="D36" s="977"/>
      <c r="E36" s="982"/>
      <c r="F36" s="979"/>
      <c r="G36" s="979"/>
      <c r="H36" s="981"/>
      <c r="I36" s="981"/>
      <c r="J36" s="1044"/>
    </row>
    <row r="37" spans="1:10" ht="13" x14ac:dyDescent="0.3">
      <c r="A37" s="1036" t="s">
        <v>8</v>
      </c>
      <c r="B37" s="986" t="s">
        <v>1187</v>
      </c>
      <c r="C37" s="1036"/>
      <c r="D37" s="986"/>
      <c r="E37" s="1036">
        <v>3111</v>
      </c>
      <c r="F37" s="1036" t="s">
        <v>1188</v>
      </c>
      <c r="G37" s="918" t="s">
        <v>51</v>
      </c>
      <c r="H37" s="990">
        <v>2200</v>
      </c>
      <c r="I37" s="991">
        <v>305</v>
      </c>
      <c r="J37" s="1029">
        <f>H37+I37</f>
        <v>2505</v>
      </c>
    </row>
    <row r="38" spans="1:10" ht="13" x14ac:dyDescent="0.3">
      <c r="A38" s="1041" t="s">
        <v>11</v>
      </c>
      <c r="B38" s="986" t="s">
        <v>1189</v>
      </c>
      <c r="C38" s="1036"/>
      <c r="D38" s="986"/>
      <c r="E38" s="1036">
        <v>3421</v>
      </c>
      <c r="F38" s="1036">
        <v>5222</v>
      </c>
      <c r="G38" s="918" t="s">
        <v>290</v>
      </c>
      <c r="H38" s="990">
        <v>0</v>
      </c>
      <c r="I38" s="991">
        <v>6</v>
      </c>
      <c r="J38" s="1029">
        <f t="shared" ref="J38:J101" si="5">H38+I38</f>
        <v>6</v>
      </c>
    </row>
    <row r="39" spans="1:10" ht="13" x14ac:dyDescent="0.3">
      <c r="A39" s="1049"/>
      <c r="B39" s="986" t="s">
        <v>1190</v>
      </c>
      <c r="C39" s="1036"/>
      <c r="D39" s="986"/>
      <c r="E39" s="1036">
        <v>3392</v>
      </c>
      <c r="F39" s="1036">
        <v>5222</v>
      </c>
      <c r="G39" s="918" t="s">
        <v>170</v>
      </c>
      <c r="H39" s="990">
        <v>19.399999999999999</v>
      </c>
      <c r="I39" s="991">
        <v>-6</v>
      </c>
      <c r="J39" s="1029">
        <f t="shared" si="5"/>
        <v>13.399999999999999</v>
      </c>
    </row>
    <row r="40" spans="1:10" ht="13" x14ac:dyDescent="0.3">
      <c r="A40" s="1041" t="s">
        <v>60</v>
      </c>
      <c r="B40" s="986" t="s">
        <v>1191</v>
      </c>
      <c r="C40" s="1036"/>
      <c r="D40" s="986"/>
      <c r="E40" s="1036">
        <v>3326</v>
      </c>
      <c r="F40" s="1036">
        <v>5222</v>
      </c>
      <c r="G40" s="918" t="s">
        <v>68</v>
      </c>
      <c r="H40" s="990">
        <v>5</v>
      </c>
      <c r="I40" s="991">
        <v>5</v>
      </c>
      <c r="J40" s="1029">
        <f t="shared" si="5"/>
        <v>10</v>
      </c>
    </row>
    <row r="41" spans="1:10" ht="13" x14ac:dyDescent="0.3">
      <c r="A41" s="1049"/>
      <c r="B41" s="986" t="s">
        <v>1192</v>
      </c>
      <c r="C41" s="1036"/>
      <c r="D41" s="986"/>
      <c r="E41" s="1036">
        <v>6112</v>
      </c>
      <c r="F41" s="1036">
        <v>5901</v>
      </c>
      <c r="G41" s="918" t="s">
        <v>24</v>
      </c>
      <c r="H41" s="990">
        <v>84</v>
      </c>
      <c r="I41" s="991">
        <v>-5</v>
      </c>
      <c r="J41" s="1029">
        <f t="shared" si="5"/>
        <v>79</v>
      </c>
    </row>
    <row r="42" spans="1:10" ht="13" x14ac:dyDescent="0.3">
      <c r="A42" s="1041" t="s">
        <v>73</v>
      </c>
      <c r="B42" s="1022" t="s">
        <v>1193</v>
      </c>
      <c r="C42" s="1036"/>
      <c r="D42" s="986"/>
      <c r="E42" s="1036">
        <v>3315</v>
      </c>
      <c r="F42" s="1036">
        <v>5222</v>
      </c>
      <c r="G42" s="918" t="s">
        <v>508</v>
      </c>
      <c r="H42" s="990">
        <v>45</v>
      </c>
      <c r="I42" s="991">
        <v>5</v>
      </c>
      <c r="J42" s="1029">
        <f t="shared" si="5"/>
        <v>50</v>
      </c>
    </row>
    <row r="43" spans="1:10" ht="13" x14ac:dyDescent="0.3">
      <c r="A43" s="656"/>
      <c r="B43" s="986" t="s">
        <v>1194</v>
      </c>
      <c r="C43" s="1036"/>
      <c r="D43" s="986"/>
      <c r="E43" s="1036">
        <v>6112</v>
      </c>
      <c r="F43" s="1036">
        <v>5901</v>
      </c>
      <c r="G43" s="918" t="s">
        <v>24</v>
      </c>
      <c r="H43" s="936">
        <v>84</v>
      </c>
      <c r="I43" s="924">
        <v>-5</v>
      </c>
      <c r="J43" s="1029">
        <f t="shared" si="5"/>
        <v>79</v>
      </c>
    </row>
    <row r="44" spans="1:10" ht="13" x14ac:dyDescent="0.3">
      <c r="A44" s="1117" t="s">
        <v>125</v>
      </c>
      <c r="B44" s="654" t="s">
        <v>1195</v>
      </c>
      <c r="C44" s="986"/>
      <c r="D44" s="986"/>
      <c r="E44" s="653">
        <v>3419</v>
      </c>
      <c r="F44" s="653">
        <v>5222</v>
      </c>
      <c r="G44" s="1012" t="s">
        <v>31</v>
      </c>
      <c r="H44" s="936">
        <v>8</v>
      </c>
      <c r="I44" s="924">
        <v>5</v>
      </c>
      <c r="J44" s="1029">
        <f t="shared" si="5"/>
        <v>13</v>
      </c>
    </row>
    <row r="45" spans="1:10" ht="13" x14ac:dyDescent="0.3">
      <c r="A45" s="656"/>
      <c r="B45" s="986" t="s">
        <v>1196</v>
      </c>
      <c r="C45" s="1036"/>
      <c r="D45" s="986"/>
      <c r="E45" s="1036">
        <v>6112</v>
      </c>
      <c r="F45" s="1036">
        <v>5901</v>
      </c>
      <c r="G45" s="918" t="s">
        <v>24</v>
      </c>
      <c r="H45" s="936">
        <v>84</v>
      </c>
      <c r="I45" s="924">
        <v>-5</v>
      </c>
      <c r="J45" s="1029">
        <f t="shared" si="5"/>
        <v>79</v>
      </c>
    </row>
    <row r="46" spans="1:10" ht="13" x14ac:dyDescent="0.3">
      <c r="A46" s="658" t="s">
        <v>143</v>
      </c>
      <c r="B46" s="1022" t="s">
        <v>1197</v>
      </c>
      <c r="C46" s="1036"/>
      <c r="D46" s="986"/>
      <c r="E46" s="1036">
        <v>3419</v>
      </c>
      <c r="F46" s="1036">
        <v>5222</v>
      </c>
      <c r="G46" s="918" t="s">
        <v>377</v>
      </c>
      <c r="H46" s="936">
        <v>73.599999999999994</v>
      </c>
      <c r="I46" s="924">
        <v>5</v>
      </c>
      <c r="J46" s="1029">
        <f t="shared" si="5"/>
        <v>78.599999999999994</v>
      </c>
    </row>
    <row r="47" spans="1:10" ht="13" x14ac:dyDescent="0.3">
      <c r="A47" s="656"/>
      <c r="B47" s="986" t="s">
        <v>1198</v>
      </c>
      <c r="C47" s="1036"/>
      <c r="D47" s="986"/>
      <c r="E47" s="1036">
        <v>6112</v>
      </c>
      <c r="F47" s="1036">
        <v>5901</v>
      </c>
      <c r="G47" s="918" t="s">
        <v>24</v>
      </c>
      <c r="H47" s="936">
        <v>84</v>
      </c>
      <c r="I47" s="924">
        <v>-5</v>
      </c>
      <c r="J47" s="1029">
        <f t="shared" si="5"/>
        <v>79</v>
      </c>
    </row>
    <row r="48" spans="1:10" ht="13" x14ac:dyDescent="0.3">
      <c r="A48" s="658" t="s">
        <v>146</v>
      </c>
      <c r="B48" s="1022" t="s">
        <v>1199</v>
      </c>
      <c r="C48" s="1036"/>
      <c r="D48" s="986"/>
      <c r="E48" s="1036">
        <v>3419</v>
      </c>
      <c r="F48" s="918" t="s">
        <v>705</v>
      </c>
      <c r="G48" s="1118" t="s">
        <v>284</v>
      </c>
      <c r="H48" s="936">
        <v>21.5</v>
      </c>
      <c r="I48" s="924">
        <v>6</v>
      </c>
      <c r="J48" s="1029">
        <f t="shared" si="5"/>
        <v>27.5</v>
      </c>
    </row>
    <row r="49" spans="1:10" ht="13" x14ac:dyDescent="0.3">
      <c r="A49" s="656"/>
      <c r="B49" s="986" t="s">
        <v>1200</v>
      </c>
      <c r="C49" s="1036"/>
      <c r="D49" s="986"/>
      <c r="E49" s="1036">
        <v>6112</v>
      </c>
      <c r="F49" s="1036">
        <v>5901</v>
      </c>
      <c r="G49" s="1012" t="s">
        <v>24</v>
      </c>
      <c r="H49" s="936">
        <v>44.5</v>
      </c>
      <c r="I49" s="924">
        <v>-6</v>
      </c>
      <c r="J49" s="1029">
        <f t="shared" si="5"/>
        <v>38.5</v>
      </c>
    </row>
    <row r="50" spans="1:10" ht="13" x14ac:dyDescent="0.3">
      <c r="A50" s="658" t="s">
        <v>148</v>
      </c>
      <c r="B50" s="654" t="s">
        <v>1201</v>
      </c>
      <c r="C50" s="986"/>
      <c r="D50" s="986"/>
      <c r="E50" s="653">
        <v>3314</v>
      </c>
      <c r="F50" s="653">
        <v>5424</v>
      </c>
      <c r="G50" s="1012" t="s">
        <v>164</v>
      </c>
      <c r="H50" s="936">
        <v>1</v>
      </c>
      <c r="I50" s="924">
        <v>4</v>
      </c>
      <c r="J50" s="1029">
        <f t="shared" si="5"/>
        <v>5</v>
      </c>
    </row>
    <row r="51" spans="1:10" ht="13" x14ac:dyDescent="0.3">
      <c r="A51" s="655"/>
      <c r="B51" s="654" t="s">
        <v>1202</v>
      </c>
      <c r="C51" s="986"/>
      <c r="D51" s="986"/>
      <c r="E51" s="653">
        <v>3314</v>
      </c>
      <c r="F51" s="653">
        <v>5136</v>
      </c>
      <c r="G51" s="1012" t="s">
        <v>164</v>
      </c>
      <c r="H51" s="936">
        <v>155</v>
      </c>
      <c r="I51" s="924">
        <v>14</v>
      </c>
      <c r="J51" s="1029">
        <f t="shared" si="5"/>
        <v>169</v>
      </c>
    </row>
    <row r="52" spans="1:10" ht="13" x14ac:dyDescent="0.3">
      <c r="A52" s="707"/>
      <c r="B52" s="654" t="s">
        <v>1203</v>
      </c>
      <c r="C52" s="986"/>
      <c r="D52" s="986"/>
      <c r="E52" s="653">
        <v>3314</v>
      </c>
      <c r="F52" s="653">
        <v>5175</v>
      </c>
      <c r="G52" s="1012" t="s">
        <v>164</v>
      </c>
      <c r="H52" s="936">
        <v>5</v>
      </c>
      <c r="I52" s="924">
        <v>-4</v>
      </c>
      <c r="J52" s="1029">
        <f t="shared" si="5"/>
        <v>1</v>
      </c>
    </row>
    <row r="53" spans="1:10" ht="13" x14ac:dyDescent="0.3">
      <c r="A53" s="656"/>
      <c r="B53" s="654" t="s">
        <v>1204</v>
      </c>
      <c r="C53" s="986"/>
      <c r="D53" s="986"/>
      <c r="E53" s="653">
        <v>3314</v>
      </c>
      <c r="F53" s="653">
        <v>5137</v>
      </c>
      <c r="G53" s="1012" t="s">
        <v>164</v>
      </c>
      <c r="H53" s="936">
        <v>15</v>
      </c>
      <c r="I53" s="924">
        <v>-14</v>
      </c>
      <c r="J53" s="1029">
        <f t="shared" si="5"/>
        <v>1</v>
      </c>
    </row>
    <row r="54" spans="1:10" ht="13" x14ac:dyDescent="0.3">
      <c r="A54" s="707" t="s">
        <v>156</v>
      </c>
      <c r="B54" s="654" t="s">
        <v>1205</v>
      </c>
      <c r="C54" s="986"/>
      <c r="D54" s="986"/>
      <c r="E54" s="1119">
        <v>3314</v>
      </c>
      <c r="F54" s="1120">
        <v>5152</v>
      </c>
      <c r="G54" s="1012" t="s">
        <v>1090</v>
      </c>
      <c r="H54" s="936">
        <v>100</v>
      </c>
      <c r="I54" s="924">
        <v>6</v>
      </c>
      <c r="J54" s="1029">
        <f t="shared" si="5"/>
        <v>106</v>
      </c>
    </row>
    <row r="55" spans="1:10" ht="13" x14ac:dyDescent="0.3">
      <c r="A55" s="655"/>
      <c r="B55" s="654" t="s">
        <v>1206</v>
      </c>
      <c r="C55" s="986"/>
      <c r="D55" s="986"/>
      <c r="E55" s="1119">
        <v>3314</v>
      </c>
      <c r="F55" s="1120">
        <v>5137</v>
      </c>
      <c r="G55" s="1012" t="s">
        <v>1090</v>
      </c>
      <c r="H55" s="936">
        <v>15</v>
      </c>
      <c r="I55" s="924">
        <v>-6</v>
      </c>
      <c r="J55" s="1029">
        <f t="shared" si="5"/>
        <v>9</v>
      </c>
    </row>
    <row r="56" spans="1:10" ht="13" x14ac:dyDescent="0.3">
      <c r="A56" s="658" t="s">
        <v>190</v>
      </c>
      <c r="B56" s="737" t="s">
        <v>1207</v>
      </c>
      <c r="C56" s="1036"/>
      <c r="D56" s="1036"/>
      <c r="E56" s="793">
        <v>2212</v>
      </c>
      <c r="F56" s="1051">
        <v>5169</v>
      </c>
      <c r="G56" s="1050" t="s">
        <v>821</v>
      </c>
      <c r="H56" s="221">
        <v>3957</v>
      </c>
      <c r="I56" s="838">
        <v>-150</v>
      </c>
      <c r="J56" s="1029">
        <f t="shared" si="5"/>
        <v>3807</v>
      </c>
    </row>
    <row r="57" spans="1:10" ht="13" x14ac:dyDescent="0.3">
      <c r="A57" s="707"/>
      <c r="B57" s="737" t="s">
        <v>1208</v>
      </c>
      <c r="C57" s="1036"/>
      <c r="D57" s="1036"/>
      <c r="E57" s="793">
        <v>2212</v>
      </c>
      <c r="F57" s="1051">
        <v>5169</v>
      </c>
      <c r="G57" s="1050" t="s">
        <v>821</v>
      </c>
      <c r="H57" s="221">
        <v>1301</v>
      </c>
      <c r="I57" s="838">
        <v>-250</v>
      </c>
      <c r="J57" s="1029">
        <f t="shared" si="5"/>
        <v>1051</v>
      </c>
    </row>
    <row r="58" spans="1:10" ht="13" x14ac:dyDescent="0.3">
      <c r="A58" s="707"/>
      <c r="B58" s="737" t="s">
        <v>1209</v>
      </c>
      <c r="C58" s="1036"/>
      <c r="D58" s="1036"/>
      <c r="E58" s="793">
        <v>2219</v>
      </c>
      <c r="F58" s="1051">
        <v>5169</v>
      </c>
      <c r="G58" s="1050" t="s">
        <v>821</v>
      </c>
      <c r="H58" s="221">
        <v>1200</v>
      </c>
      <c r="I58" s="838">
        <v>-400</v>
      </c>
      <c r="J58" s="1029">
        <f t="shared" si="5"/>
        <v>800</v>
      </c>
    </row>
    <row r="59" spans="1:10" ht="13" x14ac:dyDescent="0.3">
      <c r="A59" s="707"/>
      <c r="B59" s="737" t="s">
        <v>1210</v>
      </c>
      <c r="C59" s="1036"/>
      <c r="D59" s="1036"/>
      <c r="E59" s="793">
        <v>2229</v>
      </c>
      <c r="F59" s="1051">
        <v>5171</v>
      </c>
      <c r="G59" s="1050" t="s">
        <v>821</v>
      </c>
      <c r="H59" s="221">
        <v>494</v>
      </c>
      <c r="I59" s="838">
        <v>50</v>
      </c>
      <c r="J59" s="1029">
        <f t="shared" si="5"/>
        <v>544</v>
      </c>
    </row>
    <row r="60" spans="1:10" ht="13" x14ac:dyDescent="0.3">
      <c r="A60" s="707"/>
      <c r="B60" s="737" t="s">
        <v>1211</v>
      </c>
      <c r="C60" s="1036"/>
      <c r="D60" s="1036"/>
      <c r="E60" s="793">
        <v>2341</v>
      </c>
      <c r="F60" s="1051">
        <v>5171</v>
      </c>
      <c r="G60" s="1050" t="s">
        <v>821</v>
      </c>
      <c r="H60" s="221">
        <v>206</v>
      </c>
      <c r="I60" s="838">
        <v>160</v>
      </c>
      <c r="J60" s="1029">
        <f t="shared" si="5"/>
        <v>366</v>
      </c>
    </row>
    <row r="61" spans="1:10" ht="13" x14ac:dyDescent="0.3">
      <c r="A61" s="707"/>
      <c r="B61" s="737" t="s">
        <v>1212</v>
      </c>
      <c r="C61" s="1036"/>
      <c r="D61" s="1036"/>
      <c r="E61" s="793">
        <v>3421</v>
      </c>
      <c r="F61" s="1051">
        <v>5171</v>
      </c>
      <c r="G61" s="1050" t="s">
        <v>821</v>
      </c>
      <c r="H61" s="221">
        <v>686</v>
      </c>
      <c r="I61" s="838">
        <v>-60</v>
      </c>
      <c r="J61" s="1029">
        <f t="shared" si="5"/>
        <v>626</v>
      </c>
    </row>
    <row r="62" spans="1:10" ht="13" x14ac:dyDescent="0.3">
      <c r="A62" s="707"/>
      <c r="B62" s="737" t="s">
        <v>1213</v>
      </c>
      <c r="C62" s="1036"/>
      <c r="D62" s="1036"/>
      <c r="E62" s="793">
        <v>3631</v>
      </c>
      <c r="F62" s="1051">
        <v>5154</v>
      </c>
      <c r="G62" s="1050" t="s">
        <v>821</v>
      </c>
      <c r="H62" s="221">
        <v>2200</v>
      </c>
      <c r="I62" s="838">
        <v>-220</v>
      </c>
      <c r="J62" s="1029">
        <f t="shared" si="5"/>
        <v>1980</v>
      </c>
    </row>
    <row r="63" spans="1:10" ht="13" x14ac:dyDescent="0.3">
      <c r="A63" s="707"/>
      <c r="B63" s="737" t="s">
        <v>1214</v>
      </c>
      <c r="C63" s="1036"/>
      <c r="D63" s="1036"/>
      <c r="E63" s="793">
        <v>3631</v>
      </c>
      <c r="F63" s="1051">
        <v>5169</v>
      </c>
      <c r="G63" s="1050" t="s">
        <v>821</v>
      </c>
      <c r="H63" s="221">
        <v>340</v>
      </c>
      <c r="I63" s="838">
        <v>150</v>
      </c>
      <c r="J63" s="1029">
        <f t="shared" si="5"/>
        <v>490</v>
      </c>
    </row>
    <row r="64" spans="1:10" ht="13" x14ac:dyDescent="0.3">
      <c r="A64" s="707"/>
      <c r="B64" s="737" t="s">
        <v>1215</v>
      </c>
      <c r="C64" s="1036"/>
      <c r="D64" s="1036"/>
      <c r="E64" s="793">
        <v>3721</v>
      </c>
      <c r="F64" s="1051">
        <v>5169</v>
      </c>
      <c r="G64" s="1050" t="s">
        <v>821</v>
      </c>
      <c r="H64" s="221">
        <v>302</v>
      </c>
      <c r="I64" s="838">
        <v>150</v>
      </c>
      <c r="J64" s="1029">
        <f t="shared" si="5"/>
        <v>452</v>
      </c>
    </row>
    <row r="65" spans="1:10" ht="13" x14ac:dyDescent="0.3">
      <c r="A65" s="707"/>
      <c r="B65" s="737" t="s">
        <v>1216</v>
      </c>
      <c r="C65" s="1036"/>
      <c r="D65" s="1036"/>
      <c r="E65" s="793">
        <v>3722</v>
      </c>
      <c r="F65" s="1051">
        <v>5169</v>
      </c>
      <c r="G65" s="1050" t="s">
        <v>821</v>
      </c>
      <c r="H65" s="221">
        <v>2964</v>
      </c>
      <c r="I65" s="838">
        <v>20</v>
      </c>
      <c r="J65" s="1029">
        <f t="shared" si="5"/>
        <v>2984</v>
      </c>
    </row>
    <row r="66" spans="1:10" ht="13" x14ac:dyDescent="0.3">
      <c r="A66" s="707"/>
      <c r="B66" s="737" t="s">
        <v>1217</v>
      </c>
      <c r="C66" s="1036"/>
      <c r="D66" s="1036"/>
      <c r="E66" s="793">
        <v>3722</v>
      </c>
      <c r="F66" s="1051">
        <v>5169</v>
      </c>
      <c r="G66" s="1050" t="s">
        <v>821</v>
      </c>
      <c r="H66" s="221">
        <v>1104</v>
      </c>
      <c r="I66" s="838">
        <v>120</v>
      </c>
      <c r="J66" s="1029">
        <f t="shared" si="5"/>
        <v>1224</v>
      </c>
    </row>
    <row r="67" spans="1:10" ht="13" x14ac:dyDescent="0.3">
      <c r="A67" s="707"/>
      <c r="B67" s="737" t="s">
        <v>1218</v>
      </c>
      <c r="C67" s="1036"/>
      <c r="D67" s="1036"/>
      <c r="E67" s="793">
        <v>3725</v>
      </c>
      <c r="F67" s="1051">
        <v>5169</v>
      </c>
      <c r="G67" s="1050" t="s">
        <v>821</v>
      </c>
      <c r="H67" s="221">
        <v>1866</v>
      </c>
      <c r="I67" s="838">
        <v>-80</v>
      </c>
      <c r="J67" s="1029">
        <f t="shared" si="5"/>
        <v>1786</v>
      </c>
    </row>
    <row r="68" spans="1:10" ht="13" x14ac:dyDescent="0.3">
      <c r="A68" s="707"/>
      <c r="B68" s="737" t="s">
        <v>1219</v>
      </c>
      <c r="C68" s="1036"/>
      <c r="D68" s="1036"/>
      <c r="E68" s="793">
        <v>3722</v>
      </c>
      <c r="F68" s="1051">
        <v>5169</v>
      </c>
      <c r="G68" s="1050" t="s">
        <v>821</v>
      </c>
      <c r="H68" s="221">
        <v>46</v>
      </c>
      <c r="I68" s="838">
        <v>10</v>
      </c>
      <c r="J68" s="1029">
        <f t="shared" si="5"/>
        <v>56</v>
      </c>
    </row>
    <row r="69" spans="1:10" ht="13" x14ac:dyDescent="0.3">
      <c r="A69" s="707"/>
      <c r="B69" s="737" t="s">
        <v>1220</v>
      </c>
      <c r="C69" s="1036"/>
      <c r="D69" s="1036"/>
      <c r="E69" s="793">
        <v>3722</v>
      </c>
      <c r="F69" s="1051">
        <v>5169</v>
      </c>
      <c r="G69" s="1050" t="s">
        <v>821</v>
      </c>
      <c r="H69" s="221">
        <v>252</v>
      </c>
      <c r="I69" s="838">
        <v>-120</v>
      </c>
      <c r="J69" s="1029">
        <f t="shared" si="5"/>
        <v>132</v>
      </c>
    </row>
    <row r="70" spans="1:10" ht="13" x14ac:dyDescent="0.3">
      <c r="A70" s="707"/>
      <c r="B70" s="737" t="s">
        <v>1221</v>
      </c>
      <c r="C70" s="1036"/>
      <c r="D70" s="1036"/>
      <c r="E70" s="793">
        <v>3722</v>
      </c>
      <c r="F70" s="1051">
        <v>5169</v>
      </c>
      <c r="G70" s="1050" t="s">
        <v>821</v>
      </c>
      <c r="H70" s="221">
        <v>2933</v>
      </c>
      <c r="I70" s="838">
        <v>60</v>
      </c>
      <c r="J70" s="1029">
        <f t="shared" si="5"/>
        <v>2993</v>
      </c>
    </row>
    <row r="71" spans="1:10" ht="13" x14ac:dyDescent="0.3">
      <c r="A71" s="707"/>
      <c r="B71" s="737" t="s">
        <v>1222</v>
      </c>
      <c r="C71" s="1036"/>
      <c r="D71" s="1036"/>
      <c r="E71" s="793">
        <v>3724</v>
      </c>
      <c r="F71" s="1051">
        <v>5169</v>
      </c>
      <c r="G71" s="1050" t="s">
        <v>821</v>
      </c>
      <c r="H71" s="221">
        <v>170</v>
      </c>
      <c r="I71" s="838">
        <v>-50</v>
      </c>
      <c r="J71" s="1029">
        <f t="shared" si="5"/>
        <v>120</v>
      </c>
    </row>
    <row r="72" spans="1:10" ht="13" x14ac:dyDescent="0.3">
      <c r="A72" s="707"/>
      <c r="B72" s="737" t="s">
        <v>1223</v>
      </c>
      <c r="C72" s="1036"/>
      <c r="D72" s="1036"/>
      <c r="E72" s="793">
        <v>3725</v>
      </c>
      <c r="F72" s="1051">
        <v>5169</v>
      </c>
      <c r="G72" s="1050" t="s">
        <v>821</v>
      </c>
      <c r="H72" s="221">
        <v>1035</v>
      </c>
      <c r="I72" s="838">
        <v>-280</v>
      </c>
      <c r="J72" s="1029">
        <f t="shared" si="5"/>
        <v>755</v>
      </c>
    </row>
    <row r="73" spans="1:10" ht="13" x14ac:dyDescent="0.3">
      <c r="A73" s="707"/>
      <c r="B73" s="737" t="s">
        <v>1224</v>
      </c>
      <c r="C73" s="1036"/>
      <c r="D73" s="1036"/>
      <c r="E73" s="793">
        <v>3725</v>
      </c>
      <c r="F73" s="1051">
        <v>5169</v>
      </c>
      <c r="G73" s="1050" t="s">
        <v>821</v>
      </c>
      <c r="H73" s="221">
        <v>91</v>
      </c>
      <c r="I73" s="838">
        <v>250</v>
      </c>
      <c r="J73" s="1029">
        <f t="shared" si="5"/>
        <v>341</v>
      </c>
    </row>
    <row r="74" spans="1:10" ht="13" x14ac:dyDescent="0.3">
      <c r="A74" s="707"/>
      <c r="B74" s="737" t="s">
        <v>1225</v>
      </c>
      <c r="C74" s="1036"/>
      <c r="D74" s="1036"/>
      <c r="E74" s="793">
        <v>3725</v>
      </c>
      <c r="F74" s="1051">
        <v>5169</v>
      </c>
      <c r="G74" s="1050" t="s">
        <v>821</v>
      </c>
      <c r="H74" s="221">
        <v>109</v>
      </c>
      <c r="I74" s="838">
        <v>-20</v>
      </c>
      <c r="J74" s="1029">
        <f t="shared" si="5"/>
        <v>89</v>
      </c>
    </row>
    <row r="75" spans="1:10" ht="13" x14ac:dyDescent="0.3">
      <c r="A75" s="707"/>
      <c r="B75" s="737" t="s">
        <v>1226</v>
      </c>
      <c r="C75" s="1036"/>
      <c r="D75" s="1036"/>
      <c r="E75" s="793">
        <v>3725</v>
      </c>
      <c r="F75" s="1051">
        <v>5171</v>
      </c>
      <c r="G75" s="1050" t="s">
        <v>821</v>
      </c>
      <c r="H75" s="221">
        <v>100</v>
      </c>
      <c r="I75" s="838">
        <v>20</v>
      </c>
      <c r="J75" s="1029">
        <f t="shared" si="5"/>
        <v>120</v>
      </c>
    </row>
    <row r="76" spans="1:10" ht="13" x14ac:dyDescent="0.3">
      <c r="A76" s="707"/>
      <c r="B76" s="737" t="s">
        <v>1227</v>
      </c>
      <c r="C76" s="1036"/>
      <c r="D76" s="1036"/>
      <c r="E76" s="793">
        <v>3729</v>
      </c>
      <c r="F76" s="1051">
        <v>5169</v>
      </c>
      <c r="G76" s="1050" t="s">
        <v>821</v>
      </c>
      <c r="H76" s="221">
        <v>30</v>
      </c>
      <c r="I76" s="838">
        <v>-20</v>
      </c>
      <c r="J76" s="1029">
        <f t="shared" si="5"/>
        <v>10</v>
      </c>
    </row>
    <row r="77" spans="1:10" ht="13" x14ac:dyDescent="0.3">
      <c r="A77" s="707"/>
      <c r="B77" s="737" t="s">
        <v>1228</v>
      </c>
      <c r="C77" s="1036"/>
      <c r="D77" s="1036"/>
      <c r="E77" s="793">
        <v>3745</v>
      </c>
      <c r="F77" s="1051">
        <v>5171</v>
      </c>
      <c r="G77" s="1050" t="s">
        <v>821</v>
      </c>
      <c r="H77" s="221">
        <v>4777</v>
      </c>
      <c r="I77" s="838">
        <v>260</v>
      </c>
      <c r="J77" s="1029">
        <f t="shared" si="5"/>
        <v>5037</v>
      </c>
    </row>
    <row r="78" spans="1:10" ht="13" x14ac:dyDescent="0.3">
      <c r="A78" s="707"/>
      <c r="B78" s="737" t="s">
        <v>1229</v>
      </c>
      <c r="C78" s="1036"/>
      <c r="D78" s="1036"/>
      <c r="E78" s="793">
        <v>3745</v>
      </c>
      <c r="F78" s="1051">
        <v>5171</v>
      </c>
      <c r="G78" s="1050" t="s">
        <v>821</v>
      </c>
      <c r="H78" s="221">
        <v>2075</v>
      </c>
      <c r="I78" s="838">
        <v>200</v>
      </c>
      <c r="J78" s="1029">
        <f t="shared" si="5"/>
        <v>2275</v>
      </c>
    </row>
    <row r="79" spans="1:10" ht="13" x14ac:dyDescent="0.3">
      <c r="A79" s="662"/>
      <c r="B79" s="737" t="s">
        <v>1230</v>
      </c>
      <c r="C79" s="1036"/>
      <c r="D79" s="1036"/>
      <c r="E79" s="793">
        <v>3745</v>
      </c>
      <c r="F79" s="1051">
        <v>5139</v>
      </c>
      <c r="G79" s="1050" t="s">
        <v>821</v>
      </c>
      <c r="H79" s="221">
        <v>100</v>
      </c>
      <c r="I79" s="838">
        <v>200</v>
      </c>
      <c r="J79" s="1029">
        <f t="shared" si="5"/>
        <v>300</v>
      </c>
    </row>
    <row r="80" spans="1:10" ht="13" x14ac:dyDescent="0.3">
      <c r="A80" s="1045" t="s">
        <v>203</v>
      </c>
      <c r="B80" s="643" t="s">
        <v>1231</v>
      </c>
      <c r="C80" s="986"/>
      <c r="D80" s="986"/>
      <c r="E80" s="1051">
        <v>2223</v>
      </c>
      <c r="F80" s="1059">
        <v>5175</v>
      </c>
      <c r="G80" s="1060" t="s">
        <v>1232</v>
      </c>
      <c r="H80" s="519">
        <v>1</v>
      </c>
      <c r="I80" s="520">
        <v>6</v>
      </c>
      <c r="J80" s="990">
        <f t="shared" si="5"/>
        <v>7</v>
      </c>
    </row>
    <row r="81" spans="1:10" ht="13" x14ac:dyDescent="0.3">
      <c r="A81" s="1034"/>
      <c r="B81" s="643" t="s">
        <v>1233</v>
      </c>
      <c r="C81" s="986"/>
      <c r="D81" s="986"/>
      <c r="E81" s="1051">
        <v>2223</v>
      </c>
      <c r="F81" s="1059">
        <v>5167</v>
      </c>
      <c r="G81" s="1060" t="s">
        <v>1232</v>
      </c>
      <c r="H81" s="519">
        <v>6</v>
      </c>
      <c r="I81" s="520">
        <v>-6</v>
      </c>
      <c r="J81" s="990">
        <f t="shared" si="5"/>
        <v>0</v>
      </c>
    </row>
    <row r="82" spans="1:10" ht="13" x14ac:dyDescent="0.3">
      <c r="A82" s="1080" t="s">
        <v>206</v>
      </c>
      <c r="B82" s="986" t="s">
        <v>1234</v>
      </c>
      <c r="C82" s="973"/>
      <c r="D82" s="986"/>
      <c r="E82" s="1121">
        <v>3639</v>
      </c>
      <c r="F82" s="1121">
        <v>5169</v>
      </c>
      <c r="G82" s="1122" t="s">
        <v>321</v>
      </c>
      <c r="H82" s="1009">
        <v>166.49</v>
      </c>
      <c r="I82" s="1007">
        <v>-42</v>
      </c>
      <c r="J82" s="1037">
        <f>H82+I82</f>
        <v>124.49000000000001</v>
      </c>
    </row>
    <row r="83" spans="1:10" ht="13" x14ac:dyDescent="0.3">
      <c r="A83" s="1045" t="s">
        <v>209</v>
      </c>
      <c r="B83" s="1022" t="s">
        <v>1235</v>
      </c>
      <c r="C83" s="986"/>
      <c r="D83" s="986"/>
      <c r="E83" s="1050">
        <v>6171</v>
      </c>
      <c r="F83" s="1061">
        <v>5167</v>
      </c>
      <c r="G83" s="1012"/>
      <c r="H83" s="524">
        <v>620</v>
      </c>
      <c r="I83" s="318">
        <v>50</v>
      </c>
      <c r="J83" s="990">
        <f t="shared" si="5"/>
        <v>670</v>
      </c>
    </row>
    <row r="84" spans="1:10" ht="13" x14ac:dyDescent="0.3">
      <c r="A84" s="1045"/>
      <c r="B84" s="1022" t="s">
        <v>1236</v>
      </c>
      <c r="C84" s="986"/>
      <c r="D84" s="986"/>
      <c r="E84" s="1050">
        <v>6171</v>
      </c>
      <c r="F84" s="1061">
        <v>5176</v>
      </c>
      <c r="G84" s="1012"/>
      <c r="H84" s="524">
        <v>50</v>
      </c>
      <c r="I84" s="318">
        <v>-20</v>
      </c>
      <c r="J84" s="990">
        <f t="shared" si="5"/>
        <v>30</v>
      </c>
    </row>
    <row r="85" spans="1:10" ht="13" x14ac:dyDescent="0.3">
      <c r="A85" s="1045"/>
      <c r="B85" s="1022" t="s">
        <v>1237</v>
      </c>
      <c r="C85" s="986"/>
      <c r="D85" s="986"/>
      <c r="E85" s="1050">
        <v>6112</v>
      </c>
      <c r="F85" s="1061">
        <v>5167</v>
      </c>
      <c r="G85" s="1012"/>
      <c r="H85" s="524">
        <v>20</v>
      </c>
      <c r="I85" s="318">
        <v>-20</v>
      </c>
      <c r="J85" s="990">
        <f t="shared" si="5"/>
        <v>0</v>
      </c>
    </row>
    <row r="86" spans="1:10" ht="13" x14ac:dyDescent="0.3">
      <c r="A86" s="1034"/>
      <c r="B86" s="1022" t="s">
        <v>1238</v>
      </c>
      <c r="C86" s="986"/>
      <c r="D86" s="986"/>
      <c r="E86" s="1050">
        <v>6112</v>
      </c>
      <c r="F86" s="1050">
        <v>5176</v>
      </c>
      <c r="G86" s="1012"/>
      <c r="H86" s="315">
        <v>30</v>
      </c>
      <c r="I86" s="318">
        <v>-10</v>
      </c>
      <c r="J86" s="990">
        <f t="shared" si="5"/>
        <v>20</v>
      </c>
    </row>
    <row r="87" spans="1:10" ht="13" x14ac:dyDescent="0.3">
      <c r="A87" s="997" t="s">
        <v>213</v>
      </c>
      <c r="B87" s="1022" t="s">
        <v>1239</v>
      </c>
      <c r="C87" s="986"/>
      <c r="D87" s="986"/>
      <c r="E87" s="1050">
        <v>3549</v>
      </c>
      <c r="F87" s="1061">
        <v>5222</v>
      </c>
      <c r="G87" s="1012" t="s">
        <v>1240</v>
      </c>
      <c r="H87" s="524">
        <v>0</v>
      </c>
      <c r="I87" s="318">
        <v>10</v>
      </c>
      <c r="J87" s="990">
        <f t="shared" si="5"/>
        <v>10</v>
      </c>
    </row>
    <row r="88" spans="1:10" ht="13" x14ac:dyDescent="0.3">
      <c r="A88" s="1045"/>
      <c r="B88" s="1022" t="s">
        <v>1241</v>
      </c>
      <c r="C88" s="986"/>
      <c r="D88" s="986"/>
      <c r="E88" s="1050">
        <v>4343</v>
      </c>
      <c r="F88" s="1061">
        <v>5222</v>
      </c>
      <c r="G88" s="1012" t="s">
        <v>177</v>
      </c>
      <c r="H88" s="524">
        <v>28</v>
      </c>
      <c r="I88" s="318">
        <v>-10</v>
      </c>
      <c r="J88" s="990">
        <f t="shared" si="5"/>
        <v>18</v>
      </c>
    </row>
    <row r="89" spans="1:10" ht="13" x14ac:dyDescent="0.3">
      <c r="A89" s="997" t="s">
        <v>217</v>
      </c>
      <c r="B89" s="1022" t="s">
        <v>1242</v>
      </c>
      <c r="C89" s="986"/>
      <c r="D89" s="986"/>
      <c r="E89" s="1050">
        <v>4339</v>
      </c>
      <c r="F89" s="1061">
        <v>5169</v>
      </c>
      <c r="G89" s="1012" t="s">
        <v>233</v>
      </c>
      <c r="H89" s="524">
        <v>20</v>
      </c>
      <c r="I89" s="318">
        <v>2</v>
      </c>
      <c r="J89" s="990">
        <f t="shared" si="5"/>
        <v>22</v>
      </c>
    </row>
    <row r="90" spans="1:10" ht="13" x14ac:dyDescent="0.3">
      <c r="A90" s="1034"/>
      <c r="B90" s="1022" t="s">
        <v>1243</v>
      </c>
      <c r="C90" s="986"/>
      <c r="D90" s="986"/>
      <c r="E90" s="1050">
        <v>4339</v>
      </c>
      <c r="F90" s="1061">
        <v>5499</v>
      </c>
      <c r="G90" s="1012" t="s">
        <v>233</v>
      </c>
      <c r="H90" s="524">
        <v>63</v>
      </c>
      <c r="I90" s="318">
        <v>-2</v>
      </c>
      <c r="J90" s="990">
        <f t="shared" si="5"/>
        <v>61</v>
      </c>
    </row>
    <row r="91" spans="1:10" ht="13" x14ac:dyDescent="0.3">
      <c r="A91" s="997" t="s">
        <v>221</v>
      </c>
      <c r="B91" s="1022" t="s">
        <v>1244</v>
      </c>
      <c r="C91" s="986"/>
      <c r="D91" s="986"/>
      <c r="E91" s="1050">
        <v>3412</v>
      </c>
      <c r="F91" s="1061">
        <v>5137</v>
      </c>
      <c r="G91" s="455" t="s">
        <v>1073</v>
      </c>
      <c r="H91" s="310">
        <v>30</v>
      </c>
      <c r="I91" s="311">
        <v>-9</v>
      </c>
      <c r="J91" s="980">
        <f t="shared" si="5"/>
        <v>21</v>
      </c>
    </row>
    <row r="92" spans="1:10" ht="13" x14ac:dyDescent="0.3">
      <c r="A92" s="1045"/>
      <c r="B92" s="1022" t="s">
        <v>1245</v>
      </c>
      <c r="C92" s="986"/>
      <c r="D92" s="986"/>
      <c r="E92" s="1050">
        <v>3412</v>
      </c>
      <c r="F92" s="1061">
        <v>5139</v>
      </c>
      <c r="G92" s="455" t="s">
        <v>1073</v>
      </c>
      <c r="H92" s="310">
        <v>110</v>
      </c>
      <c r="I92" s="311">
        <v>9</v>
      </c>
      <c r="J92" s="980">
        <f t="shared" si="5"/>
        <v>119</v>
      </c>
    </row>
    <row r="93" spans="1:10" ht="13" x14ac:dyDescent="0.3">
      <c r="A93" s="1045"/>
      <c r="B93" s="1022" t="s">
        <v>1246</v>
      </c>
      <c r="C93" s="986"/>
      <c r="D93" s="986"/>
      <c r="E93" s="1050">
        <v>3412</v>
      </c>
      <c r="F93" s="1061">
        <v>5171</v>
      </c>
      <c r="G93" s="455" t="s">
        <v>1073</v>
      </c>
      <c r="H93" s="310">
        <v>520</v>
      </c>
      <c r="I93" s="311">
        <v>-124</v>
      </c>
      <c r="J93" s="980">
        <f t="shared" si="5"/>
        <v>396</v>
      </c>
    </row>
    <row r="94" spans="1:10" ht="13" x14ac:dyDescent="0.3">
      <c r="A94" s="997" t="s">
        <v>224</v>
      </c>
      <c r="B94" s="1022" t="s">
        <v>1247</v>
      </c>
      <c r="C94" s="986"/>
      <c r="D94" s="986"/>
      <c r="E94" s="1050">
        <v>3412</v>
      </c>
      <c r="F94" s="1061">
        <v>5137</v>
      </c>
      <c r="G94" s="455" t="s">
        <v>1055</v>
      </c>
      <c r="H94" s="310">
        <v>20</v>
      </c>
      <c r="I94" s="311">
        <v>-20</v>
      </c>
      <c r="J94" s="980">
        <f t="shared" si="5"/>
        <v>0</v>
      </c>
    </row>
    <row r="95" spans="1:10" ht="13" x14ac:dyDescent="0.3">
      <c r="A95" s="1034"/>
      <c r="B95" s="1022" t="s">
        <v>1248</v>
      </c>
      <c r="C95" s="986"/>
      <c r="D95" s="986"/>
      <c r="E95" s="1050">
        <v>3412</v>
      </c>
      <c r="F95" s="1061">
        <v>5139</v>
      </c>
      <c r="G95" s="455" t="s">
        <v>1055</v>
      </c>
      <c r="H95" s="310">
        <v>15</v>
      </c>
      <c r="I95" s="311">
        <v>-5</v>
      </c>
      <c r="J95" s="980">
        <f t="shared" si="5"/>
        <v>10</v>
      </c>
    </row>
    <row r="96" spans="1:10" ht="13" x14ac:dyDescent="0.3">
      <c r="A96" s="997" t="s">
        <v>446</v>
      </c>
      <c r="B96" s="1022" t="s">
        <v>1249</v>
      </c>
      <c r="C96" s="986"/>
      <c r="D96" s="986"/>
      <c r="E96" s="1050">
        <v>3412</v>
      </c>
      <c r="F96" s="1061">
        <v>5137</v>
      </c>
      <c r="G96" s="455" t="s">
        <v>783</v>
      </c>
      <c r="H96" s="310">
        <v>80</v>
      </c>
      <c r="I96" s="311">
        <v>-59</v>
      </c>
      <c r="J96" s="980">
        <f t="shared" si="5"/>
        <v>21</v>
      </c>
    </row>
    <row r="97" spans="1:10" ht="13" x14ac:dyDescent="0.3">
      <c r="A97" s="1045"/>
      <c r="B97" s="1022" t="s">
        <v>1250</v>
      </c>
      <c r="C97" s="986"/>
      <c r="D97" s="986"/>
      <c r="E97" s="1050">
        <v>3412</v>
      </c>
      <c r="F97" s="1061">
        <v>5139</v>
      </c>
      <c r="G97" s="455" t="s">
        <v>783</v>
      </c>
      <c r="H97" s="310">
        <v>140</v>
      </c>
      <c r="I97" s="311">
        <v>-45</v>
      </c>
      <c r="J97" s="980">
        <f t="shared" si="5"/>
        <v>95</v>
      </c>
    </row>
    <row r="98" spans="1:10" ht="13" x14ac:dyDescent="0.3">
      <c r="A98" s="1034"/>
      <c r="B98" s="1022" t="s">
        <v>1251</v>
      </c>
      <c r="C98" s="986"/>
      <c r="D98" s="986"/>
      <c r="E98" s="1050">
        <v>3412</v>
      </c>
      <c r="F98" s="1061">
        <v>5169</v>
      </c>
      <c r="G98" s="455" t="s">
        <v>783</v>
      </c>
      <c r="H98" s="310">
        <v>655</v>
      </c>
      <c r="I98" s="311">
        <v>58</v>
      </c>
      <c r="J98" s="980">
        <f t="shared" si="5"/>
        <v>713</v>
      </c>
    </row>
    <row r="99" spans="1:10" ht="13" x14ac:dyDescent="0.3">
      <c r="A99" s="997" t="s">
        <v>450</v>
      </c>
      <c r="B99" s="1022" t="s">
        <v>1252</v>
      </c>
      <c r="C99" s="986"/>
      <c r="D99" s="986"/>
      <c r="E99" s="1050">
        <v>3612</v>
      </c>
      <c r="F99" s="1061">
        <v>5139</v>
      </c>
      <c r="G99" s="455" t="s">
        <v>316</v>
      </c>
      <c r="H99" s="310">
        <v>20</v>
      </c>
      <c r="I99" s="311">
        <v>-10</v>
      </c>
      <c r="J99" s="980">
        <f t="shared" si="5"/>
        <v>10</v>
      </c>
    </row>
    <row r="100" spans="1:10" ht="13" x14ac:dyDescent="0.3">
      <c r="A100" s="1045"/>
      <c r="B100" s="1022" t="s">
        <v>1253</v>
      </c>
      <c r="C100" s="986"/>
      <c r="D100" s="986"/>
      <c r="E100" s="1050">
        <v>3612</v>
      </c>
      <c r="F100" s="1061">
        <v>5151</v>
      </c>
      <c r="G100" s="455" t="s">
        <v>316</v>
      </c>
      <c r="H100" s="310">
        <v>15</v>
      </c>
      <c r="I100" s="311">
        <v>-10</v>
      </c>
      <c r="J100" s="980">
        <f t="shared" si="5"/>
        <v>5</v>
      </c>
    </row>
    <row r="101" spans="1:10" ht="13" x14ac:dyDescent="0.3">
      <c r="A101" s="1045"/>
      <c r="B101" s="1022" t="s">
        <v>1254</v>
      </c>
      <c r="C101" s="986"/>
      <c r="D101" s="986"/>
      <c r="E101" s="1050">
        <v>3612</v>
      </c>
      <c r="F101" s="1061">
        <v>5152</v>
      </c>
      <c r="G101" s="455" t="s">
        <v>1255</v>
      </c>
      <c r="H101" s="310">
        <v>5</v>
      </c>
      <c r="I101" s="311">
        <v>-5</v>
      </c>
      <c r="J101" s="980">
        <f t="shared" si="5"/>
        <v>0</v>
      </c>
    </row>
    <row r="102" spans="1:10" ht="13" x14ac:dyDescent="0.3">
      <c r="A102" s="1045"/>
      <c r="B102" s="1022" t="s">
        <v>1256</v>
      </c>
      <c r="C102" s="986"/>
      <c r="D102" s="986"/>
      <c r="E102" s="1050">
        <v>3612</v>
      </c>
      <c r="F102" s="1061">
        <v>5139</v>
      </c>
      <c r="G102" s="455" t="s">
        <v>316</v>
      </c>
      <c r="H102" s="310">
        <v>25</v>
      </c>
      <c r="I102" s="311">
        <v>-15</v>
      </c>
      <c r="J102" s="980">
        <f t="shared" ref="J102:J127" si="6">H102+I102</f>
        <v>10</v>
      </c>
    </row>
    <row r="103" spans="1:10" ht="13" x14ac:dyDescent="0.3">
      <c r="A103" s="1034"/>
      <c r="B103" s="1022" t="s">
        <v>1257</v>
      </c>
      <c r="C103" s="986"/>
      <c r="D103" s="986"/>
      <c r="E103" s="1050">
        <v>3612</v>
      </c>
      <c r="F103" s="1061">
        <v>5139</v>
      </c>
      <c r="G103" s="455" t="s">
        <v>316</v>
      </c>
      <c r="H103" s="310">
        <v>945</v>
      </c>
      <c r="I103" s="311">
        <v>-30</v>
      </c>
      <c r="J103" s="980">
        <f t="shared" si="6"/>
        <v>915</v>
      </c>
    </row>
    <row r="104" spans="1:10" ht="13" x14ac:dyDescent="0.3">
      <c r="A104" s="997" t="s">
        <v>454</v>
      </c>
      <c r="B104" s="1022" t="s">
        <v>1258</v>
      </c>
      <c r="C104" s="986"/>
      <c r="D104" s="986"/>
      <c r="E104" s="1050">
        <v>3429</v>
      </c>
      <c r="F104" s="1061">
        <v>5137</v>
      </c>
      <c r="G104" s="455" t="s">
        <v>976</v>
      </c>
      <c r="H104" s="310">
        <v>30</v>
      </c>
      <c r="I104" s="311">
        <v>-23</v>
      </c>
      <c r="J104" s="980">
        <f t="shared" si="6"/>
        <v>7</v>
      </c>
    </row>
    <row r="105" spans="1:10" ht="13" x14ac:dyDescent="0.3">
      <c r="A105" s="1045"/>
      <c r="B105" s="1022" t="s">
        <v>1259</v>
      </c>
      <c r="C105" s="986"/>
      <c r="D105" s="986"/>
      <c r="E105" s="1050">
        <v>3429</v>
      </c>
      <c r="F105" s="1061">
        <v>5139</v>
      </c>
      <c r="G105" s="455" t="s">
        <v>976</v>
      </c>
      <c r="H105" s="310">
        <v>50</v>
      </c>
      <c r="I105" s="311">
        <v>-31</v>
      </c>
      <c r="J105" s="980">
        <f t="shared" si="6"/>
        <v>19</v>
      </c>
    </row>
    <row r="106" spans="1:10" ht="13" x14ac:dyDescent="0.3">
      <c r="A106" s="1045"/>
      <c r="B106" s="1022" t="s">
        <v>1260</v>
      </c>
      <c r="C106" s="986"/>
      <c r="D106" s="986"/>
      <c r="E106" s="1050">
        <v>3429</v>
      </c>
      <c r="F106" s="1061">
        <v>5169</v>
      </c>
      <c r="G106" s="455" t="s">
        <v>976</v>
      </c>
      <c r="H106" s="310">
        <v>308</v>
      </c>
      <c r="I106" s="311">
        <v>25</v>
      </c>
      <c r="J106" s="980">
        <f t="shared" si="6"/>
        <v>333</v>
      </c>
    </row>
    <row r="107" spans="1:10" ht="13" x14ac:dyDescent="0.3">
      <c r="A107" s="1034"/>
      <c r="B107" s="1022" t="s">
        <v>1261</v>
      </c>
      <c r="C107" s="986"/>
      <c r="D107" s="986"/>
      <c r="E107" s="1050">
        <v>3429</v>
      </c>
      <c r="F107" s="1061">
        <v>5171</v>
      </c>
      <c r="G107" s="455" t="s">
        <v>976</v>
      </c>
      <c r="H107" s="310">
        <v>863</v>
      </c>
      <c r="I107" s="311">
        <v>34</v>
      </c>
      <c r="J107" s="980">
        <f t="shared" si="6"/>
        <v>897</v>
      </c>
    </row>
    <row r="108" spans="1:10" ht="13" x14ac:dyDescent="0.3">
      <c r="A108" s="1080" t="s">
        <v>457</v>
      </c>
      <c r="B108" s="1022" t="s">
        <v>1262</v>
      </c>
      <c r="C108" s="971"/>
      <c r="D108" s="986"/>
      <c r="E108" s="1050">
        <v>3613</v>
      </c>
      <c r="F108" s="1061">
        <v>5169</v>
      </c>
      <c r="G108" s="455" t="s">
        <v>785</v>
      </c>
      <c r="H108" s="310">
        <v>1089.5</v>
      </c>
      <c r="I108" s="311">
        <v>170</v>
      </c>
      <c r="J108" s="980">
        <f t="shared" si="6"/>
        <v>1259.5</v>
      </c>
    </row>
    <row r="109" spans="1:10" ht="13" x14ac:dyDescent="0.3">
      <c r="A109" s="997" t="s">
        <v>461</v>
      </c>
      <c r="B109" s="1022" t="s">
        <v>1263</v>
      </c>
      <c r="C109" s="986"/>
      <c r="D109" s="986"/>
      <c r="E109" s="1050">
        <v>6112</v>
      </c>
      <c r="F109" s="1061">
        <v>5194</v>
      </c>
      <c r="G109" s="455"/>
      <c r="H109" s="310">
        <v>80</v>
      </c>
      <c r="I109" s="311">
        <v>6</v>
      </c>
      <c r="J109" s="980">
        <f t="shared" si="6"/>
        <v>86</v>
      </c>
    </row>
    <row r="110" spans="1:10" ht="13" x14ac:dyDescent="0.3">
      <c r="A110" s="1034"/>
      <c r="B110" s="1022" t="s">
        <v>1264</v>
      </c>
      <c r="C110" s="986"/>
      <c r="D110" s="986"/>
      <c r="E110" s="1050">
        <v>2143</v>
      </c>
      <c r="F110" s="1061">
        <v>5139</v>
      </c>
      <c r="G110" s="455"/>
      <c r="H110" s="310">
        <v>30</v>
      </c>
      <c r="I110" s="311">
        <v>-6</v>
      </c>
      <c r="J110" s="980">
        <f t="shared" si="6"/>
        <v>24</v>
      </c>
    </row>
    <row r="111" spans="1:10" ht="13" x14ac:dyDescent="0.3">
      <c r="A111" s="997" t="s">
        <v>465</v>
      </c>
      <c r="B111" s="1022" t="s">
        <v>1265</v>
      </c>
      <c r="C111" s="986"/>
      <c r="D111" s="986"/>
      <c r="E111" s="1050">
        <v>2141</v>
      </c>
      <c r="F111" s="1061">
        <v>5139</v>
      </c>
      <c r="G111" s="455"/>
      <c r="H111" s="310">
        <v>315</v>
      </c>
      <c r="I111" s="311">
        <v>82</v>
      </c>
      <c r="J111" s="980">
        <f t="shared" si="6"/>
        <v>397</v>
      </c>
    </row>
    <row r="112" spans="1:10" ht="13" x14ac:dyDescent="0.3">
      <c r="A112" s="1045"/>
      <c r="B112" s="1022" t="s">
        <v>1266</v>
      </c>
      <c r="C112" s="986"/>
      <c r="D112" s="986"/>
      <c r="E112" s="1050">
        <v>3113</v>
      </c>
      <c r="F112" s="1061">
        <v>5169</v>
      </c>
      <c r="G112" s="455"/>
      <c r="H112" s="310">
        <v>45</v>
      </c>
      <c r="I112" s="311">
        <v>-22</v>
      </c>
      <c r="J112" s="980">
        <f t="shared" si="6"/>
        <v>23</v>
      </c>
    </row>
    <row r="113" spans="1:10" ht="13" x14ac:dyDescent="0.3">
      <c r="A113" s="1045"/>
      <c r="B113" s="1022" t="s">
        <v>1267</v>
      </c>
      <c r="C113" s="986"/>
      <c r="D113" s="986"/>
      <c r="E113" s="1050">
        <v>2141</v>
      </c>
      <c r="F113" s="1061">
        <v>5169</v>
      </c>
      <c r="G113" s="455" t="s">
        <v>1268</v>
      </c>
      <c r="H113" s="310">
        <v>30</v>
      </c>
      <c r="I113" s="311">
        <v>-30</v>
      </c>
      <c r="J113" s="980">
        <f t="shared" si="6"/>
        <v>0</v>
      </c>
    </row>
    <row r="114" spans="1:10" ht="13" x14ac:dyDescent="0.3">
      <c r="A114" s="1045"/>
      <c r="B114" s="1022" t="s">
        <v>1269</v>
      </c>
      <c r="C114" s="986"/>
      <c r="D114" s="986"/>
      <c r="E114" s="1050">
        <v>2141</v>
      </c>
      <c r="F114" s="1061">
        <v>5173</v>
      </c>
      <c r="G114" s="455" t="s">
        <v>1268</v>
      </c>
      <c r="H114" s="310">
        <v>20</v>
      </c>
      <c r="I114" s="311">
        <v>-20</v>
      </c>
      <c r="J114" s="980">
        <f t="shared" si="6"/>
        <v>0</v>
      </c>
    </row>
    <row r="115" spans="1:10" ht="13" x14ac:dyDescent="0.3">
      <c r="A115" s="1034"/>
      <c r="B115" s="1022" t="s">
        <v>1270</v>
      </c>
      <c r="C115" s="986"/>
      <c r="D115" s="986"/>
      <c r="E115" s="1050">
        <v>2141</v>
      </c>
      <c r="F115" s="1061">
        <v>5175</v>
      </c>
      <c r="G115" s="455" t="s">
        <v>1268</v>
      </c>
      <c r="H115" s="310">
        <v>10</v>
      </c>
      <c r="I115" s="311">
        <v>-10</v>
      </c>
      <c r="J115" s="980">
        <f t="shared" si="6"/>
        <v>0</v>
      </c>
    </row>
    <row r="116" spans="1:10" ht="14" x14ac:dyDescent="0.3">
      <c r="A116" s="997" t="s">
        <v>471</v>
      </c>
      <c r="B116" s="1123" t="s">
        <v>1271</v>
      </c>
      <c r="C116" s="986"/>
      <c r="D116" s="986"/>
      <c r="E116" s="1124">
        <v>2219</v>
      </c>
      <c r="F116" s="1124">
        <v>5169</v>
      </c>
      <c r="G116" s="1124">
        <v>8616</v>
      </c>
      <c r="H116" s="1125">
        <v>445</v>
      </c>
      <c r="I116" s="1126">
        <v>-424</v>
      </c>
      <c r="J116" s="980">
        <f t="shared" si="6"/>
        <v>21</v>
      </c>
    </row>
    <row r="117" spans="1:10" ht="14" x14ac:dyDescent="0.3">
      <c r="A117" s="937" t="s">
        <v>475</v>
      </c>
      <c r="B117" s="1127" t="s">
        <v>1272</v>
      </c>
      <c r="C117" s="939" t="s">
        <v>50</v>
      </c>
      <c r="D117" s="940"/>
      <c r="E117" s="1128">
        <v>2212</v>
      </c>
      <c r="F117" s="1128">
        <v>5171</v>
      </c>
      <c r="G117" s="1128">
        <v>7275</v>
      </c>
      <c r="H117" s="1129">
        <v>0</v>
      </c>
      <c r="I117" s="1130">
        <v>200</v>
      </c>
      <c r="J117" s="1095">
        <f t="shared" si="6"/>
        <v>200</v>
      </c>
    </row>
    <row r="118" spans="1:10" ht="14" x14ac:dyDescent="0.3">
      <c r="A118" s="937" t="s">
        <v>479</v>
      </c>
      <c r="B118" s="1127" t="s">
        <v>1273</v>
      </c>
      <c r="C118" s="939" t="s">
        <v>50</v>
      </c>
      <c r="D118" s="940"/>
      <c r="E118" s="1128">
        <v>3631</v>
      </c>
      <c r="F118" s="1128">
        <v>5171</v>
      </c>
      <c r="G118" s="1128">
        <v>7276</v>
      </c>
      <c r="H118" s="1129">
        <v>0</v>
      </c>
      <c r="I118" s="1130">
        <v>200</v>
      </c>
      <c r="J118" s="1095">
        <f t="shared" si="6"/>
        <v>200</v>
      </c>
    </row>
    <row r="119" spans="1:10" ht="14" x14ac:dyDescent="0.3">
      <c r="A119" s="937" t="s">
        <v>1060</v>
      </c>
      <c r="B119" s="267" t="s">
        <v>1274</v>
      </c>
      <c r="C119" s="939" t="s">
        <v>50</v>
      </c>
      <c r="D119" s="940"/>
      <c r="E119" s="1131">
        <v>6171</v>
      </c>
      <c r="F119" s="1131">
        <v>5139</v>
      </c>
      <c r="G119" s="1131"/>
      <c r="H119" s="1132">
        <v>0</v>
      </c>
      <c r="I119" s="1133">
        <v>30</v>
      </c>
      <c r="J119" s="1095">
        <f t="shared" si="6"/>
        <v>30</v>
      </c>
    </row>
    <row r="120" spans="1:10" ht="13" x14ac:dyDescent="0.3">
      <c r="A120" s="1034" t="s">
        <v>1064</v>
      </c>
      <c r="B120" s="986" t="s">
        <v>987</v>
      </c>
      <c r="C120" s="930"/>
      <c r="D120" s="986"/>
      <c r="E120" s="1036">
        <v>6171</v>
      </c>
      <c r="F120" s="1036">
        <v>5169</v>
      </c>
      <c r="G120" s="986"/>
      <c r="H120" s="990">
        <v>3675</v>
      </c>
      <c r="I120" s="991">
        <v>690</v>
      </c>
      <c r="J120" s="1029">
        <f t="shared" si="6"/>
        <v>4365</v>
      </c>
    </row>
    <row r="121" spans="1:10" ht="14" x14ac:dyDescent="0.3">
      <c r="A121" s="937" t="s">
        <v>1068</v>
      </c>
      <c r="B121" s="267" t="s">
        <v>1275</v>
      </c>
      <c r="C121" s="939" t="s">
        <v>50</v>
      </c>
      <c r="D121" s="940"/>
      <c r="E121" s="1131">
        <v>6112</v>
      </c>
      <c r="F121" s="1131">
        <v>5173</v>
      </c>
      <c r="G121" s="1134"/>
      <c r="H121" s="1135">
        <v>80</v>
      </c>
      <c r="I121" s="1136">
        <v>70</v>
      </c>
      <c r="J121" s="1095">
        <f t="shared" si="6"/>
        <v>150</v>
      </c>
    </row>
    <row r="122" spans="1:10" ht="14" x14ac:dyDescent="0.3">
      <c r="A122" s="997" t="s">
        <v>1071</v>
      </c>
      <c r="B122" s="323" t="s">
        <v>1276</v>
      </c>
      <c r="C122" s="930"/>
      <c r="D122" s="986"/>
      <c r="E122" s="1137">
        <v>4350</v>
      </c>
      <c r="F122" s="1137">
        <v>5331</v>
      </c>
      <c r="G122" s="1138" t="s">
        <v>93</v>
      </c>
      <c r="H122" s="1139">
        <v>3123</v>
      </c>
      <c r="I122" s="1140">
        <v>-1190</v>
      </c>
      <c r="J122" s="980">
        <f t="shared" si="6"/>
        <v>1933</v>
      </c>
    </row>
    <row r="123" spans="1:10" ht="14" x14ac:dyDescent="0.3">
      <c r="A123" s="1045"/>
      <c r="B123" s="323" t="s">
        <v>1277</v>
      </c>
      <c r="C123" s="930"/>
      <c r="D123" s="986"/>
      <c r="E123" s="1137">
        <v>4359</v>
      </c>
      <c r="F123" s="1137">
        <v>5331</v>
      </c>
      <c r="G123" s="1138" t="s">
        <v>96</v>
      </c>
      <c r="H123" s="1139">
        <v>441</v>
      </c>
      <c r="I123" s="1140">
        <v>-222</v>
      </c>
      <c r="J123" s="980">
        <f t="shared" si="6"/>
        <v>219</v>
      </c>
    </row>
    <row r="124" spans="1:10" ht="14" x14ac:dyDescent="0.3">
      <c r="A124" s="1045"/>
      <c r="B124" s="323" t="s">
        <v>1278</v>
      </c>
      <c r="C124" s="930"/>
      <c r="D124" s="986"/>
      <c r="E124" s="1137">
        <v>4351</v>
      </c>
      <c r="F124" s="1137">
        <v>5331</v>
      </c>
      <c r="G124" s="1138" t="s">
        <v>90</v>
      </c>
      <c r="H124" s="1139">
        <v>929</v>
      </c>
      <c r="I124" s="1140">
        <v>-614</v>
      </c>
      <c r="J124" s="980">
        <f t="shared" si="6"/>
        <v>315</v>
      </c>
    </row>
    <row r="125" spans="1:10" ht="14" x14ac:dyDescent="0.3">
      <c r="A125" s="1045"/>
      <c r="B125" s="323" t="s">
        <v>1279</v>
      </c>
      <c r="C125" s="930"/>
      <c r="D125" s="986"/>
      <c r="E125" s="1137">
        <v>4357</v>
      </c>
      <c r="F125" s="1137">
        <v>5331</v>
      </c>
      <c r="G125" s="1138" t="s">
        <v>99</v>
      </c>
      <c r="H125" s="1139">
        <v>1598</v>
      </c>
      <c r="I125" s="1140">
        <v>-486</v>
      </c>
      <c r="J125" s="980">
        <f t="shared" si="6"/>
        <v>1112</v>
      </c>
    </row>
    <row r="126" spans="1:10" ht="14" x14ac:dyDescent="0.3">
      <c r="A126" s="1045"/>
      <c r="B126" s="323" t="s">
        <v>1280</v>
      </c>
      <c r="C126" s="930"/>
      <c r="D126" s="986"/>
      <c r="E126" s="1137">
        <v>4356</v>
      </c>
      <c r="F126" s="1137">
        <v>5331</v>
      </c>
      <c r="G126" s="1138" t="s">
        <v>83</v>
      </c>
      <c r="H126" s="1139">
        <v>0</v>
      </c>
      <c r="I126" s="1140">
        <v>412</v>
      </c>
      <c r="J126" s="980">
        <f t="shared" si="6"/>
        <v>412</v>
      </c>
    </row>
    <row r="127" spans="1:10" ht="14" x14ac:dyDescent="0.3">
      <c r="A127" s="1034"/>
      <c r="B127" s="323" t="s">
        <v>1281</v>
      </c>
      <c r="C127" s="930"/>
      <c r="D127" s="986"/>
      <c r="E127" s="1137">
        <v>4350</v>
      </c>
      <c r="F127" s="1137">
        <v>5331</v>
      </c>
      <c r="G127" s="1138" t="s">
        <v>87</v>
      </c>
      <c r="H127" s="1139">
        <v>3833</v>
      </c>
      <c r="I127" s="1140">
        <v>-113</v>
      </c>
      <c r="J127" s="980">
        <f t="shared" si="6"/>
        <v>3720</v>
      </c>
    </row>
    <row r="128" spans="1:10" ht="13" x14ac:dyDescent="0.3">
      <c r="A128" s="997" t="s">
        <v>1074</v>
      </c>
      <c r="B128" s="1042" t="s">
        <v>1282</v>
      </c>
      <c r="C128" s="986"/>
      <c r="D128" s="986"/>
      <c r="E128" s="1050">
        <v>6171</v>
      </c>
      <c r="F128" s="1050">
        <v>5172</v>
      </c>
      <c r="G128" s="1012"/>
      <c r="H128" s="990">
        <v>100</v>
      </c>
      <c r="I128" s="991">
        <v>30</v>
      </c>
      <c r="J128" s="969">
        <f>H128+I128</f>
        <v>130</v>
      </c>
    </row>
    <row r="129" spans="1:11" ht="13" x14ac:dyDescent="0.3">
      <c r="A129" s="1034"/>
      <c r="B129" s="1042" t="s">
        <v>1283</v>
      </c>
      <c r="C129" s="986"/>
      <c r="D129" s="986"/>
      <c r="E129" s="1050">
        <v>6171</v>
      </c>
      <c r="F129" s="1050">
        <v>5161</v>
      </c>
      <c r="G129" s="1012"/>
      <c r="H129" s="990">
        <v>600</v>
      </c>
      <c r="I129" s="991">
        <v>-30</v>
      </c>
      <c r="J129" s="969">
        <f>H129+I129</f>
        <v>570</v>
      </c>
    </row>
    <row r="130" spans="1:11" ht="13" x14ac:dyDescent="0.3">
      <c r="A130" s="997" t="s">
        <v>1078</v>
      </c>
      <c r="B130" s="1042" t="s">
        <v>1284</v>
      </c>
      <c r="C130" s="986"/>
      <c r="D130" s="986"/>
      <c r="E130" s="1050">
        <v>4372</v>
      </c>
      <c r="F130" s="1050">
        <v>5137</v>
      </c>
      <c r="G130" s="1012" t="s">
        <v>459</v>
      </c>
      <c r="H130" s="990">
        <v>0</v>
      </c>
      <c r="I130" s="991">
        <v>2</v>
      </c>
      <c r="J130" s="969">
        <f t="shared" ref="J130:J139" si="7">H130+I130</f>
        <v>2</v>
      </c>
    </row>
    <row r="131" spans="1:11" ht="13" x14ac:dyDescent="0.3">
      <c r="A131" s="1034"/>
      <c r="B131" s="1042" t="s">
        <v>1285</v>
      </c>
      <c r="C131" s="986"/>
      <c r="D131" s="986"/>
      <c r="E131" s="1050">
        <v>4372</v>
      </c>
      <c r="F131" s="1050">
        <v>5171</v>
      </c>
      <c r="G131" s="1012" t="s">
        <v>459</v>
      </c>
      <c r="H131" s="990">
        <v>50</v>
      </c>
      <c r="I131" s="991">
        <v>-2</v>
      </c>
      <c r="J131" s="969">
        <f t="shared" si="7"/>
        <v>48</v>
      </c>
    </row>
    <row r="132" spans="1:11" ht="13" x14ac:dyDescent="0.3">
      <c r="A132" s="997" t="s">
        <v>1080</v>
      </c>
      <c r="B132" s="1141" t="s">
        <v>1286</v>
      </c>
      <c r="C132" s="986"/>
      <c r="D132" s="986"/>
      <c r="E132" s="1050">
        <v>4379</v>
      </c>
      <c r="F132" s="1050">
        <v>5154</v>
      </c>
      <c r="G132" s="1012" t="s">
        <v>1015</v>
      </c>
      <c r="H132" s="990">
        <v>4</v>
      </c>
      <c r="I132" s="991">
        <v>1</v>
      </c>
      <c r="J132" s="969">
        <f t="shared" si="7"/>
        <v>5</v>
      </c>
    </row>
    <row r="133" spans="1:11" ht="13" x14ac:dyDescent="0.3">
      <c r="A133" s="1034"/>
      <c r="B133" s="1141" t="s">
        <v>1287</v>
      </c>
      <c r="C133" s="1022"/>
      <c r="D133" s="986"/>
      <c r="E133" s="1050">
        <v>4379</v>
      </c>
      <c r="F133" s="1050">
        <v>5157</v>
      </c>
      <c r="G133" s="1012" t="s">
        <v>1015</v>
      </c>
      <c r="H133" s="990">
        <v>4</v>
      </c>
      <c r="I133" s="991">
        <v>-1</v>
      </c>
      <c r="J133" s="969">
        <f t="shared" si="7"/>
        <v>3</v>
      </c>
    </row>
    <row r="134" spans="1:11" ht="13" x14ac:dyDescent="0.3">
      <c r="A134" s="1034" t="s">
        <v>1084</v>
      </c>
      <c r="B134" s="1042" t="s">
        <v>1288</v>
      </c>
      <c r="C134" s="986"/>
      <c r="D134" s="986"/>
      <c r="E134" s="1050">
        <v>3111</v>
      </c>
      <c r="F134" s="1050">
        <v>5171</v>
      </c>
      <c r="G134" s="1012" t="s">
        <v>304</v>
      </c>
      <c r="H134" s="990">
        <v>733</v>
      </c>
      <c r="I134" s="991">
        <v>4</v>
      </c>
      <c r="J134" s="969">
        <f t="shared" si="7"/>
        <v>737</v>
      </c>
    </row>
    <row r="135" spans="1:11" ht="13" x14ac:dyDescent="0.3">
      <c r="A135" s="1080" t="s">
        <v>1088</v>
      </c>
      <c r="B135" s="1042" t="s">
        <v>1289</v>
      </c>
      <c r="C135" s="986"/>
      <c r="D135" s="986"/>
      <c r="E135" s="1050">
        <v>2219</v>
      </c>
      <c r="F135" s="1050">
        <v>5171</v>
      </c>
      <c r="G135" s="1012" t="s">
        <v>1046</v>
      </c>
      <c r="H135" s="990">
        <v>2343</v>
      </c>
      <c r="I135" s="991">
        <v>-9</v>
      </c>
      <c r="J135" s="969">
        <f t="shared" si="7"/>
        <v>2334</v>
      </c>
    </row>
    <row r="136" spans="1:11" ht="13" x14ac:dyDescent="0.3">
      <c r="A136" s="937" t="s">
        <v>1093</v>
      </c>
      <c r="B136" s="938" t="s">
        <v>1290</v>
      </c>
      <c r="C136" s="939" t="s">
        <v>50</v>
      </c>
      <c r="D136" s="940"/>
      <c r="E136" s="941">
        <v>2221</v>
      </c>
      <c r="F136" s="941">
        <v>5171</v>
      </c>
      <c r="G136" s="942" t="s">
        <v>1291</v>
      </c>
      <c r="H136" s="943">
        <v>0</v>
      </c>
      <c r="I136" s="944">
        <v>109</v>
      </c>
      <c r="J136" s="943">
        <f t="shared" si="7"/>
        <v>109</v>
      </c>
    </row>
    <row r="137" spans="1:11" ht="13" x14ac:dyDescent="0.3">
      <c r="A137" s="937" t="s">
        <v>1097</v>
      </c>
      <c r="B137" s="938" t="s">
        <v>1292</v>
      </c>
      <c r="C137" s="939" t="s">
        <v>50</v>
      </c>
      <c r="D137" s="940"/>
      <c r="E137" s="941">
        <v>2219</v>
      </c>
      <c r="F137" s="941">
        <v>5171</v>
      </c>
      <c r="G137" s="942" t="s">
        <v>1293</v>
      </c>
      <c r="H137" s="943">
        <v>0</v>
      </c>
      <c r="I137" s="944">
        <v>120</v>
      </c>
      <c r="J137" s="943">
        <f t="shared" si="7"/>
        <v>120</v>
      </c>
    </row>
    <row r="138" spans="1:11" ht="13" x14ac:dyDescent="0.3">
      <c r="A138" s="937" t="s">
        <v>1101</v>
      </c>
      <c r="B138" s="938" t="s">
        <v>1294</v>
      </c>
      <c r="C138" s="939" t="s">
        <v>50</v>
      </c>
      <c r="D138" s="940"/>
      <c r="E138" s="941">
        <v>2219</v>
      </c>
      <c r="F138" s="941">
        <v>5171</v>
      </c>
      <c r="G138" s="942" t="s">
        <v>1295</v>
      </c>
      <c r="H138" s="943">
        <v>0</v>
      </c>
      <c r="I138" s="944">
        <v>250</v>
      </c>
      <c r="J138" s="943">
        <f t="shared" si="7"/>
        <v>250</v>
      </c>
    </row>
    <row r="139" spans="1:11" ht="13" x14ac:dyDescent="0.3">
      <c r="A139" s="937" t="s">
        <v>1105</v>
      </c>
      <c r="B139" s="938" t="s">
        <v>1296</v>
      </c>
      <c r="C139" s="939" t="s">
        <v>50</v>
      </c>
      <c r="D139" s="940"/>
      <c r="E139" s="941">
        <v>2219</v>
      </c>
      <c r="F139" s="941">
        <v>5171</v>
      </c>
      <c r="G139" s="942" t="s">
        <v>1297</v>
      </c>
      <c r="H139" s="943">
        <v>0</v>
      </c>
      <c r="I139" s="944">
        <v>4700</v>
      </c>
      <c r="J139" s="943">
        <f t="shared" si="7"/>
        <v>4700</v>
      </c>
    </row>
    <row r="140" spans="1:11" ht="13" x14ac:dyDescent="0.3">
      <c r="A140" s="1047"/>
      <c r="B140" s="986"/>
      <c r="C140" s="1036"/>
      <c r="D140" s="1036"/>
      <c r="E140" s="986"/>
      <c r="F140" s="1043" t="s">
        <v>22</v>
      </c>
      <c r="G140" s="994"/>
      <c r="H140" s="980">
        <f>SUM(H37:H139)</f>
        <v>55794.990000000005</v>
      </c>
      <c r="I140" s="995">
        <f t="shared" ref="I140:J140" si="8">SUM(I37:I139)</f>
        <v>3900</v>
      </c>
      <c r="J140" s="980">
        <f t="shared" si="8"/>
        <v>59694.990000000005</v>
      </c>
    </row>
    <row r="141" spans="1:11" ht="13" x14ac:dyDescent="0.3">
      <c r="A141" s="985" t="s">
        <v>319</v>
      </c>
      <c r="B141" s="979"/>
      <c r="C141" s="977"/>
      <c r="D141" s="977"/>
      <c r="E141" s="982"/>
      <c r="F141" s="979"/>
      <c r="G141" s="979"/>
      <c r="H141" s="981"/>
      <c r="I141" s="981"/>
      <c r="J141" s="980"/>
      <c r="K141" s="979"/>
    </row>
    <row r="142" spans="1:11" ht="13" x14ac:dyDescent="0.3">
      <c r="A142" s="1067" t="s">
        <v>8</v>
      </c>
      <c r="B142" s="1022" t="s">
        <v>1298</v>
      </c>
      <c r="C142" s="930"/>
      <c r="D142" s="986"/>
      <c r="E142" s="1050">
        <v>3313</v>
      </c>
      <c r="F142" s="970">
        <v>6313</v>
      </c>
      <c r="G142" s="1008" t="s">
        <v>558</v>
      </c>
      <c r="H142" s="1037">
        <v>0</v>
      </c>
      <c r="I142" s="1053">
        <v>551.33000000000004</v>
      </c>
      <c r="J142" s="1037">
        <f>H142+I142</f>
        <v>551.33000000000004</v>
      </c>
      <c r="K142" s="979"/>
    </row>
    <row r="143" spans="1:11" ht="13" x14ac:dyDescent="0.3">
      <c r="A143" s="928"/>
      <c r="B143" s="1052" t="s">
        <v>1299</v>
      </c>
      <c r="C143" s="1035"/>
      <c r="D143" s="970"/>
      <c r="E143" s="970">
        <v>6171</v>
      </c>
      <c r="F143" s="970">
        <v>6901</v>
      </c>
      <c r="G143" s="1008"/>
      <c r="H143" s="1037">
        <v>551.33000000000004</v>
      </c>
      <c r="I143" s="1053">
        <v>-551.33000000000004</v>
      </c>
      <c r="J143" s="1037">
        <f t="shared" ref="J143:J161" si="9">H143+I143</f>
        <v>0</v>
      </c>
      <c r="K143" s="979"/>
    </row>
    <row r="144" spans="1:11" ht="13" x14ac:dyDescent="0.3">
      <c r="A144" s="1067" t="s">
        <v>11</v>
      </c>
      <c r="B144" s="1142" t="s">
        <v>1300</v>
      </c>
      <c r="C144" s="986"/>
      <c r="D144" s="986"/>
      <c r="E144" s="1143">
        <v>2219</v>
      </c>
      <c r="F144" s="1143">
        <v>6121</v>
      </c>
      <c r="G144" s="1143">
        <v>6296</v>
      </c>
      <c r="H144" s="1009">
        <v>867</v>
      </c>
      <c r="I144" s="1007">
        <v>43</v>
      </c>
      <c r="J144" s="1037">
        <f t="shared" si="9"/>
        <v>910</v>
      </c>
      <c r="K144" s="979"/>
    </row>
    <row r="145" spans="1:11" ht="13" x14ac:dyDescent="0.3">
      <c r="A145" s="928"/>
      <c r="B145" s="1142" t="s">
        <v>1301</v>
      </c>
      <c r="C145" s="986"/>
      <c r="D145" s="986"/>
      <c r="E145" s="1143">
        <v>3412</v>
      </c>
      <c r="F145" s="1143">
        <v>6121</v>
      </c>
      <c r="G145" s="1143">
        <v>6202</v>
      </c>
      <c r="H145" s="1009">
        <v>55501</v>
      </c>
      <c r="I145" s="1007">
        <v>-43</v>
      </c>
      <c r="J145" s="1037">
        <f t="shared" si="9"/>
        <v>55458</v>
      </c>
      <c r="K145" s="979"/>
    </row>
    <row r="146" spans="1:11" ht="13" x14ac:dyDescent="0.3">
      <c r="A146" s="970" t="s">
        <v>60</v>
      </c>
      <c r="B146" s="986" t="s">
        <v>1302</v>
      </c>
      <c r="C146" s="986"/>
      <c r="D146" s="986"/>
      <c r="E146" s="1121">
        <v>3639</v>
      </c>
      <c r="F146" s="1121">
        <v>6121</v>
      </c>
      <c r="G146" s="1122" t="s">
        <v>321</v>
      </c>
      <c r="H146" s="1009">
        <v>711</v>
      </c>
      <c r="I146" s="1007">
        <v>42</v>
      </c>
      <c r="J146" s="1037">
        <f t="shared" si="9"/>
        <v>753</v>
      </c>
      <c r="K146" s="979"/>
    </row>
    <row r="147" spans="1:11" ht="13" x14ac:dyDescent="0.3">
      <c r="A147" s="1087" t="s">
        <v>73</v>
      </c>
      <c r="B147" s="962" t="s">
        <v>1303</v>
      </c>
      <c r="C147" s="939" t="s">
        <v>50</v>
      </c>
      <c r="D147" s="940"/>
      <c r="E147" s="941">
        <v>3412</v>
      </c>
      <c r="F147" s="1091">
        <v>6122</v>
      </c>
      <c r="G147" s="1092" t="s">
        <v>1073</v>
      </c>
      <c r="H147" s="1093">
        <v>0</v>
      </c>
      <c r="I147" s="1094">
        <v>90</v>
      </c>
      <c r="J147" s="1095">
        <f t="shared" si="9"/>
        <v>90</v>
      </c>
    </row>
    <row r="148" spans="1:11" ht="14" x14ac:dyDescent="0.3">
      <c r="A148" s="997" t="s">
        <v>125</v>
      </c>
      <c r="B148" s="1123" t="s">
        <v>1304</v>
      </c>
      <c r="C148" s="986"/>
      <c r="D148" s="986"/>
      <c r="E148" s="1124">
        <v>3744</v>
      </c>
      <c r="F148" s="1124">
        <v>6130</v>
      </c>
      <c r="G148" s="1124">
        <v>8615</v>
      </c>
      <c r="H148" s="1125">
        <v>225</v>
      </c>
      <c r="I148" s="1126">
        <v>-225</v>
      </c>
      <c r="J148" s="980">
        <f t="shared" si="9"/>
        <v>0</v>
      </c>
    </row>
    <row r="149" spans="1:11" ht="14" x14ac:dyDescent="0.3">
      <c r="A149" s="1034"/>
      <c r="B149" s="1123" t="s">
        <v>1305</v>
      </c>
      <c r="C149" s="986"/>
      <c r="D149" s="986"/>
      <c r="E149" s="1124">
        <v>2212</v>
      </c>
      <c r="F149" s="1124">
        <v>6130</v>
      </c>
      <c r="G149" s="1124">
        <v>8615</v>
      </c>
      <c r="H149" s="1125">
        <v>235</v>
      </c>
      <c r="I149" s="1126">
        <v>-135</v>
      </c>
      <c r="J149" s="980">
        <f t="shared" si="9"/>
        <v>100</v>
      </c>
    </row>
    <row r="150" spans="1:11" ht="14" x14ac:dyDescent="0.3">
      <c r="A150" s="512" t="s">
        <v>143</v>
      </c>
      <c r="B150" s="1127" t="s">
        <v>1306</v>
      </c>
      <c r="C150" s="939" t="s">
        <v>50</v>
      </c>
      <c r="D150" s="940"/>
      <c r="E150" s="1128">
        <v>3639</v>
      </c>
      <c r="F150" s="1128">
        <v>6121</v>
      </c>
      <c r="G150" s="1128">
        <v>7274</v>
      </c>
      <c r="H150" s="1129">
        <v>0</v>
      </c>
      <c r="I150" s="1130">
        <v>112</v>
      </c>
      <c r="J150" s="1095">
        <f t="shared" si="9"/>
        <v>112</v>
      </c>
    </row>
    <row r="151" spans="1:11" ht="14" x14ac:dyDescent="0.3">
      <c r="A151" s="937" t="s">
        <v>146</v>
      </c>
      <c r="B151" s="267" t="s">
        <v>1307</v>
      </c>
      <c r="C151" s="939" t="s">
        <v>50</v>
      </c>
      <c r="D151" s="940"/>
      <c r="E151" s="1131">
        <v>6171</v>
      </c>
      <c r="F151" s="1131">
        <v>6123</v>
      </c>
      <c r="G151" s="1131"/>
      <c r="H151" s="1132">
        <v>0</v>
      </c>
      <c r="I151" s="1133">
        <v>242</v>
      </c>
      <c r="J151" s="1095">
        <f t="shared" si="9"/>
        <v>242</v>
      </c>
    </row>
    <row r="152" spans="1:11" ht="13" x14ac:dyDescent="0.3">
      <c r="A152" s="1036" t="s">
        <v>148</v>
      </c>
      <c r="B152" s="986" t="s">
        <v>1308</v>
      </c>
      <c r="C152" s="1036"/>
      <c r="D152" s="1036"/>
      <c r="E152" s="1036">
        <v>3612</v>
      </c>
      <c r="F152" s="1036">
        <v>6121</v>
      </c>
      <c r="G152" s="1036">
        <v>7253</v>
      </c>
      <c r="H152" s="990">
        <v>123</v>
      </c>
      <c r="I152" s="991">
        <v>-20</v>
      </c>
      <c r="J152" s="990">
        <f t="shared" si="9"/>
        <v>103</v>
      </c>
    </row>
    <row r="153" spans="1:11" ht="13" x14ac:dyDescent="0.3">
      <c r="A153" s="1041" t="s">
        <v>156</v>
      </c>
      <c r="B153" s="986" t="s">
        <v>1309</v>
      </c>
      <c r="C153" s="1036"/>
      <c r="D153" s="1036"/>
      <c r="E153" s="1036">
        <v>2212</v>
      </c>
      <c r="F153" s="1036">
        <v>6121</v>
      </c>
      <c r="G153" s="1036">
        <v>7250</v>
      </c>
      <c r="H153" s="990">
        <v>200</v>
      </c>
      <c r="I153" s="991">
        <v>-200</v>
      </c>
      <c r="J153" s="990">
        <f t="shared" si="9"/>
        <v>0</v>
      </c>
    </row>
    <row r="154" spans="1:11" ht="13" x14ac:dyDescent="0.3">
      <c r="A154" s="1049"/>
      <c r="B154" s="986" t="s">
        <v>1310</v>
      </c>
      <c r="C154" s="1036"/>
      <c r="D154" s="1036"/>
      <c r="E154" s="1036">
        <v>3632</v>
      </c>
      <c r="F154" s="1036">
        <v>6121</v>
      </c>
      <c r="G154" s="1036">
        <v>7250</v>
      </c>
      <c r="H154" s="990">
        <v>0</v>
      </c>
      <c r="I154" s="991">
        <v>29</v>
      </c>
      <c r="J154" s="990">
        <f t="shared" si="9"/>
        <v>29</v>
      </c>
    </row>
    <row r="155" spans="1:11" ht="13" x14ac:dyDescent="0.3">
      <c r="A155" s="1049" t="s">
        <v>190</v>
      </c>
      <c r="B155" s="986" t="s">
        <v>1311</v>
      </c>
      <c r="C155" s="1036"/>
      <c r="D155" s="1036"/>
      <c r="E155" s="1036">
        <v>3639</v>
      </c>
      <c r="F155" s="1036">
        <v>6121</v>
      </c>
      <c r="G155" s="1036">
        <v>6297</v>
      </c>
      <c r="H155" s="990">
        <v>85</v>
      </c>
      <c r="I155" s="991">
        <v>-35</v>
      </c>
      <c r="J155" s="990">
        <f t="shared" si="9"/>
        <v>50</v>
      </c>
    </row>
    <row r="156" spans="1:11" ht="13" x14ac:dyDescent="0.3">
      <c r="A156" s="1049" t="s">
        <v>203</v>
      </c>
      <c r="B156" s="986" t="s">
        <v>1312</v>
      </c>
      <c r="C156" s="1036"/>
      <c r="D156" s="1036"/>
      <c r="E156" s="1036">
        <v>3412</v>
      </c>
      <c r="F156" s="1036">
        <v>6121</v>
      </c>
      <c r="G156" s="1036">
        <v>6202</v>
      </c>
      <c r="H156" s="990">
        <v>55458</v>
      </c>
      <c r="I156" s="991">
        <f>-627-7-4700</f>
        <v>-5334</v>
      </c>
      <c r="J156" s="990">
        <f t="shared" si="9"/>
        <v>50124</v>
      </c>
    </row>
    <row r="157" spans="1:11" ht="13" x14ac:dyDescent="0.3">
      <c r="A157" s="1049" t="s">
        <v>206</v>
      </c>
      <c r="B157" s="986" t="s">
        <v>1313</v>
      </c>
      <c r="C157" s="1036"/>
      <c r="D157" s="1036"/>
      <c r="E157" s="1036">
        <v>3421</v>
      </c>
      <c r="F157" s="1036">
        <v>6121</v>
      </c>
      <c r="G157" s="1036">
        <v>7251</v>
      </c>
      <c r="H157" s="990">
        <v>100</v>
      </c>
      <c r="I157" s="991">
        <v>18</v>
      </c>
      <c r="J157" s="990">
        <f t="shared" si="9"/>
        <v>118</v>
      </c>
    </row>
    <row r="158" spans="1:11" ht="13" x14ac:dyDescent="0.3">
      <c r="A158" s="1049" t="s">
        <v>209</v>
      </c>
      <c r="B158" s="986" t="s">
        <v>1314</v>
      </c>
      <c r="C158" s="1036"/>
      <c r="D158" s="1036"/>
      <c r="E158" s="1036">
        <v>3111</v>
      </c>
      <c r="F158" s="1036">
        <v>6121</v>
      </c>
      <c r="G158" s="1036">
        <v>6292</v>
      </c>
      <c r="H158" s="990">
        <v>241</v>
      </c>
      <c r="I158" s="991">
        <v>2</v>
      </c>
      <c r="J158" s="990">
        <f t="shared" si="9"/>
        <v>243</v>
      </c>
    </row>
    <row r="159" spans="1:11" ht="13" x14ac:dyDescent="0.3">
      <c r="A159" s="1049" t="s">
        <v>213</v>
      </c>
      <c r="B159" s="986" t="s">
        <v>1315</v>
      </c>
      <c r="C159" s="1036"/>
      <c r="D159" s="1036"/>
      <c r="E159" s="1036">
        <v>3631</v>
      </c>
      <c r="F159" s="1036">
        <v>6121</v>
      </c>
      <c r="G159" s="1036">
        <v>7273</v>
      </c>
      <c r="H159" s="990">
        <v>35</v>
      </c>
      <c r="I159" s="991">
        <v>62</v>
      </c>
      <c r="J159" s="990">
        <f t="shared" si="9"/>
        <v>97</v>
      </c>
    </row>
    <row r="160" spans="1:11" ht="13" x14ac:dyDescent="0.3">
      <c r="A160" s="1049" t="s">
        <v>217</v>
      </c>
      <c r="B160" s="986" t="s">
        <v>1316</v>
      </c>
      <c r="C160" s="1036"/>
      <c r="D160" s="1036"/>
      <c r="E160" s="1036">
        <v>2219</v>
      </c>
      <c r="F160" s="1036">
        <v>6121</v>
      </c>
      <c r="G160" s="1036">
        <v>6296</v>
      </c>
      <c r="H160" s="990">
        <v>910</v>
      </c>
      <c r="I160" s="991">
        <v>40</v>
      </c>
      <c r="J160" s="990">
        <f t="shared" si="9"/>
        <v>950</v>
      </c>
    </row>
    <row r="161" spans="1:10" ht="13" x14ac:dyDescent="0.3">
      <c r="A161" s="1049" t="s">
        <v>221</v>
      </c>
      <c r="B161" s="986" t="s">
        <v>1317</v>
      </c>
      <c r="C161" s="1036"/>
      <c r="D161" s="1036"/>
      <c r="E161" s="1036">
        <v>2212</v>
      </c>
      <c r="F161" s="1036">
        <v>6121</v>
      </c>
      <c r="G161" s="1036">
        <v>7203</v>
      </c>
      <c r="H161" s="990">
        <v>2397</v>
      </c>
      <c r="I161" s="991">
        <v>257</v>
      </c>
      <c r="J161" s="990">
        <f t="shared" si="9"/>
        <v>2654</v>
      </c>
    </row>
    <row r="162" spans="1:10" ht="13" x14ac:dyDescent="0.3">
      <c r="A162" s="937" t="s">
        <v>224</v>
      </c>
      <c r="B162" s="938" t="s">
        <v>1318</v>
      </c>
      <c r="C162" s="939" t="s">
        <v>50</v>
      </c>
      <c r="D162" s="940"/>
      <c r="E162" s="941">
        <v>3113</v>
      </c>
      <c r="F162" s="941">
        <v>6121</v>
      </c>
      <c r="G162" s="942" t="s">
        <v>1319</v>
      </c>
      <c r="H162" s="943">
        <v>0</v>
      </c>
      <c r="I162" s="944">
        <v>7</v>
      </c>
      <c r="J162" s="943">
        <f>H162+I162</f>
        <v>7</v>
      </c>
    </row>
    <row r="163" spans="1:10" ht="13" x14ac:dyDescent="0.3">
      <c r="A163" s="988"/>
      <c r="B163" s="983"/>
      <c r="C163" s="988"/>
      <c r="D163" s="988"/>
      <c r="E163" s="984"/>
      <c r="F163" s="1028"/>
      <c r="G163" s="1048" t="s">
        <v>23</v>
      </c>
      <c r="H163" s="987">
        <f>SUM(H142:H162)</f>
        <v>117639.33</v>
      </c>
      <c r="I163" s="992">
        <f t="shared" ref="I163:J163" si="10">SUM(I142:I162)</f>
        <v>-5048</v>
      </c>
      <c r="J163" s="987">
        <f t="shared" si="10"/>
        <v>112591.33</v>
      </c>
    </row>
    <row r="164" spans="1:10" ht="13" x14ac:dyDescent="0.3">
      <c r="A164" s="988"/>
      <c r="B164" s="983"/>
      <c r="C164" s="988"/>
      <c r="D164" s="988"/>
      <c r="E164" s="984"/>
      <c r="F164" s="984"/>
      <c r="G164" s="1144"/>
      <c r="H164" s="1003"/>
      <c r="I164" s="992"/>
      <c r="J164" s="987"/>
    </row>
    <row r="165" spans="1:10" ht="13" x14ac:dyDescent="0.3">
      <c r="B165" s="993" t="s">
        <v>1320</v>
      </c>
      <c r="C165" s="977"/>
      <c r="D165" s="977"/>
      <c r="E165" s="1021" t="s">
        <v>9</v>
      </c>
      <c r="F165" s="1026"/>
      <c r="G165" s="1019"/>
      <c r="H165" s="1015"/>
      <c r="I165" s="991">
        <f>I33</f>
        <v>-6546.02</v>
      </c>
      <c r="J165" s="990"/>
    </row>
    <row r="166" spans="1:10" ht="13" x14ac:dyDescent="0.3">
      <c r="B166" s="979"/>
      <c r="C166" s="977"/>
      <c r="D166" s="977"/>
      <c r="E166" s="1013" t="s">
        <v>17</v>
      </c>
      <c r="F166" s="1025"/>
      <c r="G166" s="1022"/>
      <c r="H166" s="1015"/>
      <c r="I166" s="991">
        <f>I140+I34+6000</f>
        <v>4501.9799999999996</v>
      </c>
      <c r="J166" s="990"/>
    </row>
    <row r="167" spans="1:10" ht="13" x14ac:dyDescent="0.3">
      <c r="B167" s="979"/>
      <c r="C167" s="977"/>
      <c r="D167" s="977"/>
      <c r="E167" s="978" t="s">
        <v>15</v>
      </c>
      <c r="F167" s="979"/>
      <c r="G167" s="1020"/>
      <c r="H167" s="1015"/>
      <c r="I167" s="991">
        <f>I163-6000</f>
        <v>-11048</v>
      </c>
      <c r="J167" s="990"/>
    </row>
    <row r="168" spans="1:10" ht="13" x14ac:dyDescent="0.3">
      <c r="B168" s="979"/>
      <c r="C168" s="977"/>
      <c r="D168" s="977"/>
      <c r="E168" s="1013" t="s">
        <v>26</v>
      </c>
      <c r="F168" s="1025"/>
      <c r="G168" s="1022"/>
      <c r="H168" s="1015"/>
      <c r="I168" s="991">
        <f>I166+I167</f>
        <v>-6546.02</v>
      </c>
      <c r="J168" s="990"/>
    </row>
    <row r="169" spans="1:10" ht="13" x14ac:dyDescent="0.3">
      <c r="B169" s="979"/>
      <c r="C169" s="977"/>
      <c r="D169" s="977"/>
      <c r="E169" s="1023" t="s">
        <v>16</v>
      </c>
      <c r="F169" s="979"/>
      <c r="G169" s="1020"/>
      <c r="H169" s="1016"/>
      <c r="I169" s="991">
        <f>I165-I168</f>
        <v>0</v>
      </c>
      <c r="J169" s="990"/>
    </row>
    <row r="170" spans="1:10" ht="13" x14ac:dyDescent="0.3">
      <c r="B170" s="979"/>
      <c r="C170" s="977"/>
      <c r="D170" s="977"/>
      <c r="E170" s="1014" t="s">
        <v>491</v>
      </c>
      <c r="F170" s="1025"/>
      <c r="G170" s="1022"/>
      <c r="H170" s="1016"/>
      <c r="I170" s="991">
        <v>0</v>
      </c>
      <c r="J170" s="990"/>
    </row>
    <row r="171" spans="1:10" x14ac:dyDescent="0.25">
      <c r="E171" s="973" t="s">
        <v>29</v>
      </c>
      <c r="G171" s="979"/>
      <c r="H171" s="1011">
        <v>43039</v>
      </c>
      <c r="J171" s="1011">
        <v>43069</v>
      </c>
    </row>
    <row r="172" spans="1:10" ht="13" x14ac:dyDescent="0.3">
      <c r="B172" s="993" t="s">
        <v>1321</v>
      </c>
      <c r="C172" s="977"/>
      <c r="D172" s="977"/>
      <c r="E172" s="1024" t="s">
        <v>13</v>
      </c>
      <c r="F172" s="1026"/>
      <c r="G172" s="1019"/>
      <c r="H172" s="1017">
        <v>380921.57</v>
      </c>
      <c r="I172" s="991">
        <f>I165</f>
        <v>-6546.02</v>
      </c>
      <c r="J172" s="991">
        <f>H172+I172</f>
        <v>374375.55</v>
      </c>
    </row>
    <row r="173" spans="1:10" ht="13" x14ac:dyDescent="0.3">
      <c r="B173" s="979"/>
      <c r="C173" s="977"/>
      <c r="D173" s="977"/>
      <c r="E173" s="1013" t="s">
        <v>17</v>
      </c>
      <c r="F173" s="1025"/>
      <c r="G173" s="1022"/>
      <c r="H173" s="1018">
        <v>310772.09999999998</v>
      </c>
      <c r="I173" s="991">
        <f>I140+I34+6000</f>
        <v>4501.9799999999996</v>
      </c>
      <c r="J173" s="990">
        <f>H173+I173</f>
        <v>315274.07999999996</v>
      </c>
    </row>
    <row r="174" spans="1:10" ht="13" x14ac:dyDescent="0.3">
      <c r="B174" s="979"/>
      <c r="C174" s="977"/>
      <c r="D174" s="977"/>
      <c r="E174" s="978" t="s">
        <v>15</v>
      </c>
      <c r="F174" s="979"/>
      <c r="G174" s="1020"/>
      <c r="H174" s="1018">
        <v>70149.47</v>
      </c>
      <c r="I174" s="991">
        <f>I163-6000</f>
        <v>-11048</v>
      </c>
      <c r="J174" s="990">
        <f>H174+I174</f>
        <v>59101.47</v>
      </c>
    </row>
    <row r="175" spans="1:10" ht="13" x14ac:dyDescent="0.3">
      <c r="B175" s="973" t="s">
        <v>1322</v>
      </c>
      <c r="E175" s="1014" t="s">
        <v>27</v>
      </c>
      <c r="F175" s="1025"/>
      <c r="G175" s="1022"/>
      <c r="H175" s="991">
        <f t="shared" ref="H175:J175" si="11">SUM(H173:H174)</f>
        <v>380921.56999999995</v>
      </c>
      <c r="I175" s="991">
        <f>SUM(I173:I174)</f>
        <v>-6546.02</v>
      </c>
      <c r="J175" s="991">
        <f t="shared" si="11"/>
        <v>374375.54999999993</v>
      </c>
    </row>
    <row r="176" spans="1:10" ht="13" x14ac:dyDescent="0.3">
      <c r="E176" s="978" t="s">
        <v>18</v>
      </c>
      <c r="F176" s="979"/>
      <c r="G176" s="1020"/>
      <c r="H176" s="990">
        <f t="shared" ref="H176:J176" si="12">H172-H175</f>
        <v>0</v>
      </c>
      <c r="I176" s="991">
        <f>I172-I175</f>
        <v>0</v>
      </c>
      <c r="J176" s="990">
        <f t="shared" si="12"/>
        <v>0</v>
      </c>
    </row>
    <row r="177" spans="5:10" s="973" customFormat="1" ht="13" x14ac:dyDescent="0.3">
      <c r="E177" s="1014" t="s">
        <v>28</v>
      </c>
      <c r="F177" s="1025"/>
      <c r="G177" s="1022"/>
      <c r="H177" s="1027">
        <v>0</v>
      </c>
      <c r="I177" s="991">
        <f>I170</f>
        <v>0</v>
      </c>
      <c r="J177" s="991">
        <f>H177+I177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35" priority="16" stopIfTrue="1">
      <formula>$L1="Z"</formula>
    </cfRule>
    <cfRule type="expression" dxfId="34" priority="17" stopIfTrue="1">
      <formula>$L1="T"</formula>
    </cfRule>
    <cfRule type="expression" dxfId="33" priority="18" stopIfTrue="1">
      <formula>$L1="Y"</formula>
    </cfRule>
  </conditionalFormatting>
  <conditionalFormatting sqref="B2">
    <cfRule type="expression" dxfId="32" priority="13" stopIfTrue="1">
      <formula>$L2="Z"</formula>
    </cfRule>
    <cfRule type="expression" dxfId="31" priority="14" stopIfTrue="1">
      <formula>$L2="T"</formula>
    </cfRule>
    <cfRule type="expression" dxfId="30" priority="15" stopIfTrue="1">
      <formula>$L2="Y"</formula>
    </cfRule>
  </conditionalFormatting>
  <conditionalFormatting sqref="C33:D34">
    <cfRule type="expression" dxfId="29" priority="10" stopIfTrue="1">
      <formula>#REF!="Z"</formula>
    </cfRule>
    <cfRule type="expression" dxfId="28" priority="11" stopIfTrue="1">
      <formula>#REF!="T"</formula>
    </cfRule>
    <cfRule type="expression" dxfId="27" priority="12" stopIfTrue="1">
      <formula>#REF!="Y"</formula>
    </cfRule>
  </conditionalFormatting>
  <conditionalFormatting sqref="H172">
    <cfRule type="expression" dxfId="26" priority="7" stopIfTrue="1">
      <formula>$J172="Z"</formula>
    </cfRule>
    <cfRule type="expression" dxfId="25" priority="8" stopIfTrue="1">
      <formula>$J172="T"</formula>
    </cfRule>
    <cfRule type="expression" dxfId="24" priority="9" stopIfTrue="1">
      <formula>$J172="Y"</formula>
    </cfRule>
  </conditionalFormatting>
  <conditionalFormatting sqref="H173">
    <cfRule type="expression" dxfId="23" priority="4" stopIfTrue="1">
      <formula>$J173="Z"</formula>
    </cfRule>
    <cfRule type="expression" dxfId="22" priority="5" stopIfTrue="1">
      <formula>$J173="T"</formula>
    </cfRule>
    <cfRule type="expression" dxfId="21" priority="6" stopIfTrue="1">
      <formula>$J173="Y"</formula>
    </cfRule>
  </conditionalFormatting>
  <conditionalFormatting sqref="H174">
    <cfRule type="expression" dxfId="20" priority="1" stopIfTrue="1">
      <formula>$J174="Z"</formula>
    </cfRule>
    <cfRule type="expression" dxfId="19" priority="2" stopIfTrue="1">
      <formula>$J174="T"</formula>
    </cfRule>
    <cfRule type="expression" dxfId="18" priority="3" stopIfTrue="1">
      <formula>$J174="Y"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pane ySplit="3" topLeftCell="A4" activePane="bottomLeft" state="frozen"/>
      <selection pane="bottomLeft" activeCell="B14" sqref="B14"/>
    </sheetView>
  </sheetViews>
  <sheetFormatPr defaultColWidth="9.1796875" defaultRowHeight="12.5" x14ac:dyDescent="0.25"/>
  <cols>
    <col min="1" max="1" width="4.54296875" style="973" customWidth="1"/>
    <col min="2" max="2" width="71.1796875" style="973" customWidth="1"/>
    <col min="3" max="3" width="5.54296875" style="23" customWidth="1"/>
    <col min="4" max="4" width="11.54296875" style="23" customWidth="1"/>
    <col min="5" max="5" width="6.81640625" style="973" customWidth="1"/>
    <col min="6" max="6" width="8.54296875" style="973" customWidth="1"/>
    <col min="7" max="7" width="10.7265625" style="973" customWidth="1"/>
    <col min="8" max="8" width="10.54296875" style="973" customWidth="1"/>
    <col min="9" max="9" width="10.26953125" style="973" customWidth="1"/>
    <col min="10" max="13" width="11.7265625" style="973" customWidth="1"/>
    <col min="14" max="16384" width="9.1796875" style="973"/>
  </cols>
  <sheetData>
    <row r="1" spans="1:10" ht="14" x14ac:dyDescent="0.3">
      <c r="A1" s="996" t="s">
        <v>1323</v>
      </c>
      <c r="B1" s="972"/>
      <c r="C1" s="989"/>
      <c r="D1" s="989"/>
      <c r="H1" s="972" t="s">
        <v>1324</v>
      </c>
      <c r="I1" s="972"/>
      <c r="J1" s="996"/>
    </row>
    <row r="2" spans="1:10" s="972" customFormat="1" ht="13" x14ac:dyDescent="0.3">
      <c r="A2" s="974" t="s">
        <v>0</v>
      </c>
      <c r="B2" s="1159" t="s">
        <v>10</v>
      </c>
      <c r="C2" s="974"/>
      <c r="D2" s="974" t="s">
        <v>19</v>
      </c>
      <c r="E2" s="1159" t="s">
        <v>1</v>
      </c>
      <c r="F2" s="1159" t="s">
        <v>2</v>
      </c>
      <c r="G2" s="1159" t="s">
        <v>3</v>
      </c>
      <c r="H2" s="974" t="s">
        <v>4</v>
      </c>
      <c r="I2" s="974" t="s">
        <v>12</v>
      </c>
      <c r="J2" s="974" t="s">
        <v>5</v>
      </c>
    </row>
    <row r="3" spans="1:10" s="972" customFormat="1" ht="13" x14ac:dyDescent="0.3">
      <c r="A3" s="975" t="s">
        <v>6</v>
      </c>
      <c r="B3" s="1160"/>
      <c r="C3" s="975"/>
      <c r="D3" s="975" t="s">
        <v>20</v>
      </c>
      <c r="E3" s="1160"/>
      <c r="F3" s="1160"/>
      <c r="G3" s="1160"/>
      <c r="H3" s="975" t="s">
        <v>7</v>
      </c>
      <c r="I3" s="975" t="s">
        <v>1325</v>
      </c>
      <c r="J3" s="975" t="s">
        <v>7</v>
      </c>
    </row>
    <row r="4" spans="1:10" ht="13" x14ac:dyDescent="0.3">
      <c r="A4" s="1038" t="s">
        <v>48</v>
      </c>
      <c r="B4" s="1025"/>
      <c r="C4" s="1039"/>
      <c r="D4" s="1039"/>
      <c r="E4" s="1039"/>
      <c r="F4" s="1039"/>
      <c r="G4" s="1039"/>
      <c r="H4" s="1039"/>
      <c r="I4" s="1040"/>
      <c r="J4" s="1036"/>
    </row>
    <row r="5" spans="1:10" ht="13" x14ac:dyDescent="0.3">
      <c r="A5" s="1071" t="s">
        <v>8</v>
      </c>
      <c r="B5" s="808" t="s">
        <v>1326</v>
      </c>
      <c r="C5" s="1073" t="s">
        <v>50</v>
      </c>
      <c r="D5" s="1074">
        <v>29004</v>
      </c>
      <c r="E5" s="1074"/>
      <c r="F5" s="1074">
        <v>4116</v>
      </c>
      <c r="G5" s="1075"/>
      <c r="H5" s="1085">
        <v>1.1000000000000001</v>
      </c>
      <c r="I5" s="804">
        <v>8.9</v>
      </c>
      <c r="J5" s="1085">
        <f>H5+I5</f>
        <v>10</v>
      </c>
    </row>
    <row r="6" spans="1:10" ht="13" x14ac:dyDescent="0.3">
      <c r="A6" s="806"/>
      <c r="B6" s="808" t="s">
        <v>1327</v>
      </c>
      <c r="C6" s="1073" t="s">
        <v>50</v>
      </c>
      <c r="D6" s="1074">
        <v>29004</v>
      </c>
      <c r="E6" s="1074">
        <v>1037</v>
      </c>
      <c r="F6" s="1074">
        <v>5213</v>
      </c>
      <c r="G6" s="1075"/>
      <c r="H6" s="1085">
        <v>1.1000000000000001</v>
      </c>
      <c r="I6" s="804">
        <v>8.9</v>
      </c>
      <c r="J6" s="1085">
        <f t="shared" ref="J6:J14" si="0">H6+I6</f>
        <v>10</v>
      </c>
    </row>
    <row r="7" spans="1:10" ht="13" x14ac:dyDescent="0.3">
      <c r="A7" s="1071" t="s">
        <v>11</v>
      </c>
      <c r="B7" s="832" t="s">
        <v>1328</v>
      </c>
      <c r="C7" s="1073" t="s">
        <v>50</v>
      </c>
      <c r="D7" s="1075" t="s">
        <v>127</v>
      </c>
      <c r="E7" s="1074"/>
      <c r="F7" s="1074">
        <v>4116</v>
      </c>
      <c r="G7" s="1084" t="s">
        <v>192</v>
      </c>
      <c r="H7" s="1085">
        <v>37.71</v>
      </c>
      <c r="I7" s="1086">
        <v>1221.53</v>
      </c>
      <c r="J7" s="1085">
        <f>H7+I7</f>
        <v>1259.24</v>
      </c>
    </row>
    <row r="8" spans="1:10" ht="13" x14ac:dyDescent="0.3">
      <c r="A8" s="1081"/>
      <c r="B8" s="832" t="s">
        <v>1328</v>
      </c>
      <c r="C8" s="1073" t="s">
        <v>50</v>
      </c>
      <c r="D8" s="1075" t="s">
        <v>130</v>
      </c>
      <c r="E8" s="1074"/>
      <c r="F8" s="1074">
        <v>4116</v>
      </c>
      <c r="G8" s="1084" t="s">
        <v>192</v>
      </c>
      <c r="H8" s="1085">
        <v>716.47</v>
      </c>
      <c r="I8" s="1086">
        <v>-568.32000000000005</v>
      </c>
      <c r="J8" s="1085">
        <f>H8+I8</f>
        <v>148.14999999999998</v>
      </c>
    </row>
    <row r="9" spans="1:10" ht="13" x14ac:dyDescent="0.3">
      <c r="A9" s="928"/>
      <c r="B9" s="663" t="s">
        <v>1329</v>
      </c>
      <c r="C9" s="1035" t="s">
        <v>50</v>
      </c>
      <c r="D9" s="1008"/>
      <c r="E9" s="970">
        <v>4380</v>
      </c>
      <c r="F9" s="970">
        <v>3122</v>
      </c>
      <c r="G9" s="664" t="s">
        <v>192</v>
      </c>
      <c r="H9" s="1029">
        <v>723.58</v>
      </c>
      <c r="I9" s="1030">
        <f>-586.84</f>
        <v>-586.84</v>
      </c>
      <c r="J9" s="1029">
        <f t="shared" ref="J9" si="1">H9+I9</f>
        <v>136.74</v>
      </c>
    </row>
    <row r="10" spans="1:10" ht="13" x14ac:dyDescent="0.3">
      <c r="A10" s="1081" t="s">
        <v>60</v>
      </c>
      <c r="B10" s="1072" t="s">
        <v>1330</v>
      </c>
      <c r="C10" s="1073" t="s">
        <v>50</v>
      </c>
      <c r="D10" s="1075"/>
      <c r="E10" s="1074">
        <v>3113</v>
      </c>
      <c r="F10" s="1074">
        <v>2122</v>
      </c>
      <c r="G10" s="1084" t="s">
        <v>56</v>
      </c>
      <c r="H10" s="1085">
        <v>0</v>
      </c>
      <c r="I10" s="1086">
        <v>300</v>
      </c>
      <c r="J10" s="1085">
        <f t="shared" si="0"/>
        <v>300</v>
      </c>
    </row>
    <row r="11" spans="1:10" ht="13" x14ac:dyDescent="0.3">
      <c r="A11" s="1067" t="s">
        <v>73</v>
      </c>
      <c r="B11" s="971" t="s">
        <v>1331</v>
      </c>
      <c r="C11" s="1035"/>
      <c r="D11" s="1008"/>
      <c r="E11" s="970">
        <v>3111</v>
      </c>
      <c r="F11" s="970">
        <v>2122</v>
      </c>
      <c r="G11" s="664" t="s">
        <v>51</v>
      </c>
      <c r="H11" s="1145">
        <v>1000</v>
      </c>
      <c r="I11" s="547">
        <v>-126</v>
      </c>
      <c r="J11" s="1029">
        <f t="shared" si="0"/>
        <v>874</v>
      </c>
    </row>
    <row r="12" spans="1:10" ht="13" x14ac:dyDescent="0.3">
      <c r="A12" s="472"/>
      <c r="B12" s="971" t="s">
        <v>1332</v>
      </c>
      <c r="C12" s="1035"/>
      <c r="D12" s="1008"/>
      <c r="E12" s="970">
        <v>3113</v>
      </c>
      <c r="F12" s="970">
        <v>2122</v>
      </c>
      <c r="G12" s="664" t="s">
        <v>54</v>
      </c>
      <c r="H12" s="1145">
        <v>972</v>
      </c>
      <c r="I12" s="547">
        <v>28</v>
      </c>
      <c r="J12" s="1029">
        <f t="shared" si="0"/>
        <v>1000</v>
      </c>
    </row>
    <row r="13" spans="1:10" ht="13" x14ac:dyDescent="0.3">
      <c r="A13" s="928"/>
      <c r="B13" s="971" t="s">
        <v>1333</v>
      </c>
      <c r="C13" s="1035"/>
      <c r="D13" s="1008"/>
      <c r="E13" s="970">
        <v>3113</v>
      </c>
      <c r="F13" s="970">
        <v>2122</v>
      </c>
      <c r="G13" s="664" t="s">
        <v>56</v>
      </c>
      <c r="H13" s="1145">
        <v>620</v>
      </c>
      <c r="I13" s="547">
        <v>3</v>
      </c>
      <c r="J13" s="1029">
        <f t="shared" si="0"/>
        <v>623</v>
      </c>
    </row>
    <row r="14" spans="1:10" ht="13" x14ac:dyDescent="0.3">
      <c r="A14" s="970" t="s">
        <v>125</v>
      </c>
      <c r="B14" s="1052" t="s">
        <v>1171</v>
      </c>
      <c r="C14" s="1035"/>
      <c r="D14" s="1008"/>
      <c r="E14" s="970">
        <v>6171</v>
      </c>
      <c r="F14" s="1008" t="s">
        <v>1172</v>
      </c>
      <c r="G14" s="1008"/>
      <c r="H14" s="1029">
        <v>3139.42</v>
      </c>
      <c r="I14" s="827">
        <v>33</v>
      </c>
      <c r="J14" s="1029">
        <f t="shared" si="0"/>
        <v>3172.42</v>
      </c>
    </row>
    <row r="15" spans="1:10" s="10" customFormat="1" ht="13" x14ac:dyDescent="0.3">
      <c r="A15" s="998"/>
      <c r="B15" s="999"/>
      <c r="C15" s="1000"/>
      <c r="D15" s="1000"/>
      <c r="E15" s="983"/>
      <c r="F15" s="1001" t="s">
        <v>9</v>
      </c>
      <c r="G15" s="1002"/>
      <c r="H15" s="1003">
        <f>H5+SUM(H7:H14)</f>
        <v>7210.2800000000007</v>
      </c>
      <c r="I15" s="1010">
        <f t="shared" ref="I15:J15" si="2">I5+SUM(I7:I14)</f>
        <v>313.26999999999987</v>
      </c>
      <c r="J15" s="1003">
        <f t="shared" si="2"/>
        <v>7523.55</v>
      </c>
    </row>
    <row r="16" spans="1:10" s="10" customFormat="1" ht="13" x14ac:dyDescent="0.3">
      <c r="A16" s="998"/>
      <c r="B16" s="1004" t="s">
        <v>37</v>
      </c>
      <c r="C16" s="1000"/>
      <c r="D16" s="1000"/>
      <c r="E16" s="983"/>
      <c r="F16" s="1001" t="s">
        <v>14</v>
      </c>
      <c r="G16" s="1002"/>
      <c r="H16" s="1003">
        <f>H6</f>
        <v>1.1000000000000001</v>
      </c>
      <c r="I16" s="1030">
        <f t="shared" ref="I16:J16" si="3">I6</f>
        <v>8.9</v>
      </c>
      <c r="J16" s="1029">
        <f t="shared" si="3"/>
        <v>10</v>
      </c>
    </row>
    <row r="17" spans="1:10" ht="13" x14ac:dyDescent="0.3">
      <c r="A17" s="978"/>
      <c r="B17" s="983"/>
      <c r="C17" s="988"/>
      <c r="D17" s="988"/>
      <c r="E17" s="983"/>
      <c r="F17" s="1005" t="s">
        <v>18</v>
      </c>
      <c r="G17" s="1006"/>
      <c r="H17" s="1009">
        <f t="shared" ref="H17:J17" si="4">H15-H16</f>
        <v>7209.18</v>
      </c>
      <c r="I17" s="1053">
        <f t="shared" si="4"/>
        <v>304.36999999999989</v>
      </c>
      <c r="J17" s="1037">
        <f t="shared" si="4"/>
        <v>7513.55</v>
      </c>
    </row>
    <row r="18" spans="1:10" ht="13" x14ac:dyDescent="0.3">
      <c r="A18" s="976" t="s">
        <v>21</v>
      </c>
      <c r="B18" s="979"/>
      <c r="C18" s="977"/>
      <c r="D18" s="977"/>
      <c r="E18" s="982"/>
      <c r="F18" s="979"/>
      <c r="G18" s="979"/>
      <c r="H18" s="981"/>
      <c r="I18" s="981"/>
      <c r="J18" s="1044"/>
    </row>
    <row r="19" spans="1:10" ht="13" x14ac:dyDescent="0.3">
      <c r="A19" s="1041" t="s">
        <v>8</v>
      </c>
      <c r="B19" s="986" t="s">
        <v>1334</v>
      </c>
      <c r="C19" s="1036"/>
      <c r="D19" s="986"/>
      <c r="E19" s="1036">
        <v>3399</v>
      </c>
      <c r="F19" s="1036">
        <v>5222</v>
      </c>
      <c r="G19" s="918" t="s">
        <v>380</v>
      </c>
      <c r="H19" s="990">
        <v>0</v>
      </c>
      <c r="I19" s="991">
        <v>7</v>
      </c>
      <c r="J19" s="1029">
        <f t="shared" ref="J19:J82" si="5">H19+I19</f>
        <v>7</v>
      </c>
    </row>
    <row r="20" spans="1:10" ht="13" x14ac:dyDescent="0.3">
      <c r="A20" s="1049"/>
      <c r="B20" s="986" t="s">
        <v>1335</v>
      </c>
      <c r="C20" s="1036"/>
      <c r="D20" s="986"/>
      <c r="E20" s="1036">
        <v>6112</v>
      </c>
      <c r="F20" s="1036">
        <v>5901</v>
      </c>
      <c r="G20" s="918" t="s">
        <v>530</v>
      </c>
      <c r="H20" s="990">
        <v>38.5</v>
      </c>
      <c r="I20" s="991">
        <v>-7</v>
      </c>
      <c r="J20" s="1029">
        <f t="shared" si="5"/>
        <v>31.5</v>
      </c>
    </row>
    <row r="21" spans="1:10" ht="13" x14ac:dyDescent="0.3">
      <c r="A21" s="1041" t="s">
        <v>11</v>
      </c>
      <c r="B21" s="1022" t="s">
        <v>1336</v>
      </c>
      <c r="C21" s="1036"/>
      <c r="D21" s="986"/>
      <c r="E21" s="1036">
        <v>3419</v>
      </c>
      <c r="F21" s="1036">
        <v>5139</v>
      </c>
      <c r="G21" s="918" t="s">
        <v>358</v>
      </c>
      <c r="H21" s="990">
        <v>67</v>
      </c>
      <c r="I21" s="991">
        <v>69</v>
      </c>
      <c r="J21" s="1029">
        <f>H21+I21</f>
        <v>136</v>
      </c>
    </row>
    <row r="22" spans="1:10" ht="13" x14ac:dyDescent="0.3">
      <c r="A22" s="1049"/>
      <c r="B22" s="1022" t="s">
        <v>1337</v>
      </c>
      <c r="C22" s="1036"/>
      <c r="D22" s="986"/>
      <c r="E22" s="1036">
        <v>3419</v>
      </c>
      <c r="F22" s="1036">
        <v>5331</v>
      </c>
      <c r="G22" s="918" t="s">
        <v>358</v>
      </c>
      <c r="H22" s="990">
        <v>297</v>
      </c>
      <c r="I22" s="991">
        <v>-69</v>
      </c>
      <c r="J22" s="1029">
        <f>H22+I22</f>
        <v>228</v>
      </c>
    </row>
    <row r="23" spans="1:10" ht="13" x14ac:dyDescent="0.3">
      <c r="A23" s="1041" t="s">
        <v>60</v>
      </c>
      <c r="B23" s="1022" t="s">
        <v>1338</v>
      </c>
      <c r="C23" s="1036"/>
      <c r="D23" s="986">
        <v>104513013</v>
      </c>
      <c r="E23" s="1036">
        <v>4225</v>
      </c>
      <c r="F23" s="1036">
        <v>5011</v>
      </c>
      <c r="G23" s="918" t="s">
        <v>192</v>
      </c>
      <c r="H23" s="990">
        <v>0</v>
      </c>
      <c r="I23" s="991">
        <f>161+40</f>
        <v>201</v>
      </c>
      <c r="J23" s="1029">
        <f t="shared" si="5"/>
        <v>201</v>
      </c>
    </row>
    <row r="24" spans="1:10" ht="13" x14ac:dyDescent="0.3">
      <c r="A24" s="1146"/>
      <c r="B24" s="1022" t="s">
        <v>1339</v>
      </c>
      <c r="C24" s="1036"/>
      <c r="D24" s="986">
        <v>104513013</v>
      </c>
      <c r="E24" s="1036">
        <v>4225</v>
      </c>
      <c r="F24" s="1036">
        <v>5021</v>
      </c>
      <c r="G24" s="918" t="s">
        <v>192</v>
      </c>
      <c r="H24" s="990">
        <v>0</v>
      </c>
      <c r="I24" s="991">
        <f>557-55</f>
        <v>502</v>
      </c>
      <c r="J24" s="1029">
        <f t="shared" si="5"/>
        <v>502</v>
      </c>
    </row>
    <row r="25" spans="1:10" ht="13" x14ac:dyDescent="0.3">
      <c r="A25" s="1146"/>
      <c r="B25" s="1022" t="s">
        <v>1340</v>
      </c>
      <c r="C25" s="1036"/>
      <c r="D25" s="986">
        <v>104513013</v>
      </c>
      <c r="E25" s="1036">
        <v>4225</v>
      </c>
      <c r="F25" s="1036">
        <v>5031</v>
      </c>
      <c r="G25" s="918" t="s">
        <v>192</v>
      </c>
      <c r="H25" s="990">
        <v>0</v>
      </c>
      <c r="I25" s="991">
        <f>105+10</f>
        <v>115</v>
      </c>
      <c r="J25" s="1029">
        <f t="shared" si="5"/>
        <v>115</v>
      </c>
    </row>
    <row r="26" spans="1:10" ht="13" x14ac:dyDescent="0.3">
      <c r="A26" s="655"/>
      <c r="B26" s="1022" t="s">
        <v>1341</v>
      </c>
      <c r="C26" s="1036"/>
      <c r="D26" s="986">
        <v>104513013</v>
      </c>
      <c r="E26" s="1036">
        <v>4225</v>
      </c>
      <c r="F26" s="1036">
        <v>5032</v>
      </c>
      <c r="G26" s="918" t="s">
        <v>192</v>
      </c>
      <c r="H26" s="936">
        <v>0</v>
      </c>
      <c r="I26" s="924">
        <f>38+5</f>
        <v>43</v>
      </c>
      <c r="J26" s="1029">
        <f t="shared" si="5"/>
        <v>43</v>
      </c>
    </row>
    <row r="27" spans="1:10" ht="13" x14ac:dyDescent="0.3">
      <c r="A27" s="655"/>
      <c r="B27" s="1022" t="s">
        <v>1342</v>
      </c>
      <c r="C27" s="986"/>
      <c r="D27" s="986">
        <v>104513013</v>
      </c>
      <c r="E27" s="1036">
        <v>4225</v>
      </c>
      <c r="F27" s="653">
        <v>5139</v>
      </c>
      <c r="G27" s="918" t="s">
        <v>192</v>
      </c>
      <c r="H27" s="936">
        <v>0</v>
      </c>
      <c r="I27" s="924">
        <v>5</v>
      </c>
      <c r="J27" s="1029">
        <f t="shared" si="5"/>
        <v>5</v>
      </c>
    </row>
    <row r="28" spans="1:10" ht="13" x14ac:dyDescent="0.3">
      <c r="A28" s="655"/>
      <c r="B28" s="1022" t="s">
        <v>1343</v>
      </c>
      <c r="C28" s="1036"/>
      <c r="D28" s="986">
        <v>104513013</v>
      </c>
      <c r="E28" s="1036">
        <v>4225</v>
      </c>
      <c r="F28" s="1036">
        <v>5163</v>
      </c>
      <c r="G28" s="918" t="s">
        <v>192</v>
      </c>
      <c r="H28" s="936">
        <v>0</v>
      </c>
      <c r="I28" s="924">
        <v>4</v>
      </c>
      <c r="J28" s="1029">
        <f t="shared" si="5"/>
        <v>4</v>
      </c>
    </row>
    <row r="29" spans="1:10" ht="13" x14ac:dyDescent="0.3">
      <c r="A29" s="707"/>
      <c r="B29" s="1022" t="s">
        <v>1344</v>
      </c>
      <c r="C29" s="1036"/>
      <c r="D29" s="986">
        <v>104513013</v>
      </c>
      <c r="E29" s="1036">
        <v>4225</v>
      </c>
      <c r="F29" s="1036">
        <v>5164</v>
      </c>
      <c r="G29" s="918" t="s">
        <v>192</v>
      </c>
      <c r="H29" s="936">
        <v>0</v>
      </c>
      <c r="I29" s="924">
        <v>10</v>
      </c>
      <c r="J29" s="1029">
        <f t="shared" si="5"/>
        <v>10</v>
      </c>
    </row>
    <row r="30" spans="1:10" ht="13" x14ac:dyDescent="0.3">
      <c r="A30" s="655"/>
      <c r="B30" s="1022" t="s">
        <v>1345</v>
      </c>
      <c r="C30" s="1036"/>
      <c r="D30" s="986">
        <v>104513013</v>
      </c>
      <c r="E30" s="1036">
        <v>4225</v>
      </c>
      <c r="F30" s="1036">
        <v>5167</v>
      </c>
      <c r="G30" s="918" t="s">
        <v>192</v>
      </c>
      <c r="H30" s="936">
        <v>0</v>
      </c>
      <c r="I30" s="924">
        <v>100</v>
      </c>
      <c r="J30" s="1029">
        <f t="shared" si="5"/>
        <v>100</v>
      </c>
    </row>
    <row r="31" spans="1:10" ht="13" x14ac:dyDescent="0.3">
      <c r="A31" s="707"/>
      <c r="B31" s="1022" t="s">
        <v>1346</v>
      </c>
      <c r="C31" s="1036"/>
      <c r="D31" s="986">
        <v>104513013</v>
      </c>
      <c r="E31" s="1036">
        <v>4225</v>
      </c>
      <c r="F31" s="918" t="s">
        <v>629</v>
      </c>
      <c r="G31" s="918" t="s">
        <v>192</v>
      </c>
      <c r="H31" s="936">
        <v>0</v>
      </c>
      <c r="I31" s="924">
        <v>140</v>
      </c>
      <c r="J31" s="1029">
        <f t="shared" si="5"/>
        <v>140</v>
      </c>
    </row>
    <row r="32" spans="1:10" ht="13" x14ac:dyDescent="0.3">
      <c r="A32" s="655"/>
      <c r="B32" s="1022" t="s">
        <v>1347</v>
      </c>
      <c r="C32" s="1036"/>
      <c r="D32" s="986">
        <v>104513013</v>
      </c>
      <c r="E32" s="1036">
        <v>4225</v>
      </c>
      <c r="F32" s="1036">
        <v>5173</v>
      </c>
      <c r="G32" s="918" t="s">
        <v>192</v>
      </c>
      <c r="H32" s="936">
        <v>91.64</v>
      </c>
      <c r="I32" s="924">
        <f>571.36-91.64</f>
        <v>479.72</v>
      </c>
      <c r="J32" s="1029">
        <f t="shared" si="5"/>
        <v>571.36</v>
      </c>
    </row>
    <row r="33" spans="1:10" ht="13" x14ac:dyDescent="0.3">
      <c r="A33" s="707"/>
      <c r="B33" s="1022" t="s">
        <v>1348</v>
      </c>
      <c r="C33" s="986"/>
      <c r="D33" s="986">
        <v>104513013</v>
      </c>
      <c r="E33" s="1036">
        <v>4225</v>
      </c>
      <c r="F33" s="653">
        <v>5175</v>
      </c>
      <c r="G33" s="918" t="s">
        <v>192</v>
      </c>
      <c r="H33" s="936">
        <v>0</v>
      </c>
      <c r="I33" s="924">
        <v>35</v>
      </c>
      <c r="J33" s="1029">
        <f t="shared" si="5"/>
        <v>35</v>
      </c>
    </row>
    <row r="34" spans="1:10" ht="13" x14ac:dyDescent="0.3">
      <c r="A34" s="655"/>
      <c r="B34" s="1022" t="s">
        <v>1349</v>
      </c>
      <c r="C34" s="986"/>
      <c r="D34" s="986">
        <v>104513013</v>
      </c>
      <c r="E34" s="1036">
        <v>4225</v>
      </c>
      <c r="F34" s="653">
        <v>5194</v>
      </c>
      <c r="G34" s="918" t="s">
        <v>192</v>
      </c>
      <c r="H34" s="936">
        <v>0</v>
      </c>
      <c r="I34" s="924">
        <v>15</v>
      </c>
      <c r="J34" s="1029">
        <f t="shared" si="5"/>
        <v>15</v>
      </c>
    </row>
    <row r="35" spans="1:10" ht="13" x14ac:dyDescent="0.3">
      <c r="A35" s="655"/>
      <c r="B35" s="1022" t="s">
        <v>1350</v>
      </c>
      <c r="C35" s="1036"/>
      <c r="D35" s="986">
        <v>104113013</v>
      </c>
      <c r="E35" s="1036">
        <v>4225</v>
      </c>
      <c r="F35" s="1036">
        <v>5011</v>
      </c>
      <c r="G35" s="918" t="s">
        <v>192</v>
      </c>
      <c r="H35" s="990">
        <v>161</v>
      </c>
      <c r="I35" s="991">
        <v>-59.4</v>
      </c>
      <c r="J35" s="1029">
        <f t="shared" si="5"/>
        <v>101.6</v>
      </c>
    </row>
    <row r="36" spans="1:10" ht="13" x14ac:dyDescent="0.3">
      <c r="A36" s="655"/>
      <c r="B36" s="1022" t="s">
        <v>1351</v>
      </c>
      <c r="C36" s="1036"/>
      <c r="D36" s="986">
        <v>104113013</v>
      </c>
      <c r="E36" s="1036">
        <v>4225</v>
      </c>
      <c r="F36" s="1036">
        <v>5021</v>
      </c>
      <c r="G36" s="918" t="s">
        <v>192</v>
      </c>
      <c r="H36" s="990">
        <v>557</v>
      </c>
      <c r="I36" s="991">
        <v>-557</v>
      </c>
      <c r="J36" s="1029">
        <f t="shared" si="5"/>
        <v>0</v>
      </c>
    </row>
    <row r="37" spans="1:10" ht="13" x14ac:dyDescent="0.3">
      <c r="A37" s="655"/>
      <c r="B37" s="1022" t="s">
        <v>1352</v>
      </c>
      <c r="C37" s="1036"/>
      <c r="D37" s="986">
        <v>104113013</v>
      </c>
      <c r="E37" s="1036">
        <v>4225</v>
      </c>
      <c r="F37" s="1036">
        <v>5031</v>
      </c>
      <c r="G37" s="918" t="s">
        <v>192</v>
      </c>
      <c r="H37" s="990">
        <v>105</v>
      </c>
      <c r="I37" s="991">
        <v>-79.599999999999994</v>
      </c>
      <c r="J37" s="1029">
        <f t="shared" si="5"/>
        <v>25.400000000000006</v>
      </c>
    </row>
    <row r="38" spans="1:10" ht="13" x14ac:dyDescent="0.3">
      <c r="A38" s="655"/>
      <c r="B38" s="1022" t="s">
        <v>1353</v>
      </c>
      <c r="C38" s="1036"/>
      <c r="D38" s="986">
        <v>104113013</v>
      </c>
      <c r="E38" s="1036">
        <v>4225</v>
      </c>
      <c r="F38" s="1036">
        <v>5032</v>
      </c>
      <c r="G38" s="918" t="s">
        <v>192</v>
      </c>
      <c r="H38" s="1147">
        <v>38</v>
      </c>
      <c r="I38" s="924">
        <v>-28.85</v>
      </c>
      <c r="J38" s="1029">
        <f t="shared" si="5"/>
        <v>9.1499999999999986</v>
      </c>
    </row>
    <row r="39" spans="1:10" ht="13" x14ac:dyDescent="0.3">
      <c r="A39" s="655"/>
      <c r="B39" s="1022" t="s">
        <v>1354</v>
      </c>
      <c r="C39" s="986"/>
      <c r="D39" s="986">
        <v>104113013</v>
      </c>
      <c r="E39" s="1036">
        <v>4225</v>
      </c>
      <c r="F39" s="653">
        <v>5139</v>
      </c>
      <c r="G39" s="918" t="s">
        <v>192</v>
      </c>
      <c r="H39" s="1147">
        <v>5</v>
      </c>
      <c r="I39" s="924">
        <v>-3</v>
      </c>
      <c r="J39" s="1029">
        <f t="shared" si="5"/>
        <v>2</v>
      </c>
    </row>
    <row r="40" spans="1:10" ht="13" x14ac:dyDescent="0.3">
      <c r="A40" s="655"/>
      <c r="B40" s="1022" t="s">
        <v>1355</v>
      </c>
      <c r="C40" s="1036"/>
      <c r="D40" s="986">
        <v>104113013</v>
      </c>
      <c r="E40" s="1036">
        <v>4225</v>
      </c>
      <c r="F40" s="1036">
        <v>5163</v>
      </c>
      <c r="G40" s="918" t="s">
        <v>192</v>
      </c>
      <c r="H40" s="1147">
        <v>4</v>
      </c>
      <c r="I40" s="924">
        <v>-4</v>
      </c>
      <c r="J40" s="1029">
        <f t="shared" si="5"/>
        <v>0</v>
      </c>
    </row>
    <row r="41" spans="1:10" ht="13" x14ac:dyDescent="0.3">
      <c r="A41" s="655"/>
      <c r="B41" s="1022" t="s">
        <v>1356</v>
      </c>
      <c r="C41" s="1036"/>
      <c r="D41" s="986">
        <v>104113013</v>
      </c>
      <c r="E41" s="1036">
        <v>4225</v>
      </c>
      <c r="F41" s="1036">
        <v>5164</v>
      </c>
      <c r="G41" s="918" t="s">
        <v>192</v>
      </c>
      <c r="H41" s="1147">
        <v>10</v>
      </c>
      <c r="I41" s="924">
        <v>-10</v>
      </c>
      <c r="J41" s="1029">
        <f t="shared" si="5"/>
        <v>0</v>
      </c>
    </row>
    <row r="42" spans="1:10" ht="13" x14ac:dyDescent="0.3">
      <c r="A42" s="707"/>
      <c r="B42" s="1022" t="s">
        <v>1357</v>
      </c>
      <c r="C42" s="1036"/>
      <c r="D42" s="986">
        <v>104113013</v>
      </c>
      <c r="E42" s="1036">
        <v>4225</v>
      </c>
      <c r="F42" s="1036">
        <v>5167</v>
      </c>
      <c r="G42" s="918" t="s">
        <v>192</v>
      </c>
      <c r="H42" s="1147">
        <v>100</v>
      </c>
      <c r="I42" s="924">
        <v>-100</v>
      </c>
      <c r="J42" s="1029">
        <f t="shared" si="5"/>
        <v>0</v>
      </c>
    </row>
    <row r="43" spans="1:10" ht="13" x14ac:dyDescent="0.3">
      <c r="A43" s="655"/>
      <c r="B43" s="1022" t="s">
        <v>1358</v>
      </c>
      <c r="C43" s="1036"/>
      <c r="D43" s="986">
        <v>104113013</v>
      </c>
      <c r="E43" s="1036">
        <v>4225</v>
      </c>
      <c r="F43" s="918" t="s">
        <v>629</v>
      </c>
      <c r="G43" s="918" t="s">
        <v>192</v>
      </c>
      <c r="H43" s="1147">
        <v>140</v>
      </c>
      <c r="I43" s="924">
        <v>-140</v>
      </c>
      <c r="J43" s="1029">
        <f t="shared" si="5"/>
        <v>0</v>
      </c>
    </row>
    <row r="44" spans="1:10" ht="13" x14ac:dyDescent="0.3">
      <c r="A44" s="707"/>
      <c r="B44" s="1022" t="s">
        <v>1359</v>
      </c>
      <c r="C44" s="1036"/>
      <c r="D44" s="986">
        <v>104113013</v>
      </c>
      <c r="E44" s="1036">
        <v>4225</v>
      </c>
      <c r="F44" s="1036">
        <v>5173</v>
      </c>
      <c r="G44" s="918" t="s">
        <v>192</v>
      </c>
      <c r="H44" s="1147">
        <v>571.36</v>
      </c>
      <c r="I44" s="924">
        <v>-571.36</v>
      </c>
      <c r="J44" s="1029">
        <f t="shared" si="5"/>
        <v>0</v>
      </c>
    </row>
    <row r="45" spans="1:10" ht="13" x14ac:dyDescent="0.3">
      <c r="A45" s="655"/>
      <c r="B45" s="1022" t="s">
        <v>1360</v>
      </c>
      <c r="C45" s="986"/>
      <c r="D45" s="986">
        <v>104113013</v>
      </c>
      <c r="E45" s="1036">
        <v>4225</v>
      </c>
      <c r="F45" s="653">
        <v>5175</v>
      </c>
      <c r="G45" s="918" t="s">
        <v>192</v>
      </c>
      <c r="H45" s="1147">
        <v>35</v>
      </c>
      <c r="I45" s="924">
        <v>-25</v>
      </c>
      <c r="J45" s="1029">
        <f t="shared" si="5"/>
        <v>10</v>
      </c>
    </row>
    <row r="46" spans="1:10" ht="13" x14ac:dyDescent="0.3">
      <c r="A46" s="662"/>
      <c r="B46" s="1022" t="s">
        <v>1361</v>
      </c>
      <c r="C46" s="986"/>
      <c r="D46" s="986">
        <v>104113013</v>
      </c>
      <c r="E46" s="1036">
        <v>4225</v>
      </c>
      <c r="F46" s="653">
        <v>5194</v>
      </c>
      <c r="G46" s="918" t="s">
        <v>192</v>
      </c>
      <c r="H46" s="1147">
        <v>15</v>
      </c>
      <c r="I46" s="924">
        <v>-15</v>
      </c>
      <c r="J46" s="1029">
        <f t="shared" si="5"/>
        <v>0</v>
      </c>
    </row>
    <row r="47" spans="1:10" ht="13" x14ac:dyDescent="0.3">
      <c r="A47" s="658" t="s">
        <v>73</v>
      </c>
      <c r="B47" s="737" t="s">
        <v>1362</v>
      </c>
      <c r="C47" s="1036"/>
      <c r="D47" s="1036"/>
      <c r="E47" s="793">
        <v>5311</v>
      </c>
      <c r="F47" s="1051">
        <v>5499</v>
      </c>
      <c r="G47" s="1012" t="s">
        <v>642</v>
      </c>
      <c r="H47" s="221">
        <v>114.4</v>
      </c>
      <c r="I47" s="838">
        <v>3.6</v>
      </c>
      <c r="J47" s="1029">
        <f t="shared" si="5"/>
        <v>118</v>
      </c>
    </row>
    <row r="48" spans="1:10" ht="13" x14ac:dyDescent="0.3">
      <c r="A48" s="707"/>
      <c r="B48" s="737" t="s">
        <v>1363</v>
      </c>
      <c r="C48" s="1036"/>
      <c r="D48" s="1036"/>
      <c r="E48" s="793">
        <v>6112</v>
      </c>
      <c r="F48" s="1051">
        <v>5499</v>
      </c>
      <c r="G48" s="1012" t="s">
        <v>642</v>
      </c>
      <c r="H48" s="221">
        <v>10.8</v>
      </c>
      <c r="I48" s="838">
        <v>0.6</v>
      </c>
      <c r="J48" s="1029">
        <f t="shared" si="5"/>
        <v>11.4</v>
      </c>
    </row>
    <row r="49" spans="1:10" ht="13" x14ac:dyDescent="0.3">
      <c r="A49" s="707"/>
      <c r="B49" s="737" t="s">
        <v>1364</v>
      </c>
      <c r="C49" s="1036"/>
      <c r="D49" s="1036"/>
      <c r="E49" s="793">
        <v>6171</v>
      </c>
      <c r="F49" s="1051">
        <v>5499</v>
      </c>
      <c r="G49" s="1012" t="s">
        <v>642</v>
      </c>
      <c r="H49" s="221">
        <v>879.54</v>
      </c>
      <c r="I49" s="838">
        <v>32.96</v>
      </c>
      <c r="J49" s="1029">
        <f t="shared" si="5"/>
        <v>912.5</v>
      </c>
    </row>
    <row r="50" spans="1:10" ht="13" x14ac:dyDescent="0.3">
      <c r="A50" s="707"/>
      <c r="B50" s="737" t="s">
        <v>1365</v>
      </c>
      <c r="C50" s="1036"/>
      <c r="D50" s="1036"/>
      <c r="E50" s="793">
        <v>4359</v>
      </c>
      <c r="F50" s="1051">
        <v>5499</v>
      </c>
      <c r="G50" s="1012" t="s">
        <v>642</v>
      </c>
      <c r="H50" s="221">
        <v>0</v>
      </c>
      <c r="I50" s="838">
        <v>11.4</v>
      </c>
      <c r="J50" s="1029">
        <f t="shared" si="5"/>
        <v>11.4</v>
      </c>
    </row>
    <row r="51" spans="1:10" ht="13" x14ac:dyDescent="0.3">
      <c r="A51" s="707"/>
      <c r="B51" s="737" t="s">
        <v>1366</v>
      </c>
      <c r="C51" s="1036"/>
      <c r="D51" s="1036"/>
      <c r="E51" s="793">
        <v>3113</v>
      </c>
      <c r="F51" s="1051">
        <v>5499</v>
      </c>
      <c r="G51" s="1012" t="s">
        <v>642</v>
      </c>
      <c r="H51" s="221">
        <v>27</v>
      </c>
      <c r="I51" s="838">
        <v>-27</v>
      </c>
      <c r="J51" s="1029">
        <f t="shared" si="5"/>
        <v>0</v>
      </c>
    </row>
    <row r="52" spans="1:10" ht="13" x14ac:dyDescent="0.3">
      <c r="A52" s="707"/>
      <c r="B52" s="737" t="s">
        <v>1367</v>
      </c>
      <c r="C52" s="1036"/>
      <c r="D52" s="1036"/>
      <c r="E52" s="793">
        <v>3314</v>
      </c>
      <c r="F52" s="1051">
        <v>5499</v>
      </c>
      <c r="G52" s="1012" t="s">
        <v>642</v>
      </c>
      <c r="H52" s="221">
        <v>27</v>
      </c>
      <c r="I52" s="838">
        <v>-3.2</v>
      </c>
      <c r="J52" s="1029">
        <f t="shared" si="5"/>
        <v>23.8</v>
      </c>
    </row>
    <row r="53" spans="1:10" ht="13" x14ac:dyDescent="0.3">
      <c r="A53" s="662"/>
      <c r="B53" s="737" t="s">
        <v>1368</v>
      </c>
      <c r="C53" s="1036"/>
      <c r="D53" s="1036"/>
      <c r="E53" s="793">
        <v>4329</v>
      </c>
      <c r="F53" s="1051">
        <v>5499</v>
      </c>
      <c r="G53" s="1012" t="s">
        <v>642</v>
      </c>
      <c r="H53" s="221">
        <v>6</v>
      </c>
      <c r="I53" s="838">
        <v>-5.5</v>
      </c>
      <c r="J53" s="1029">
        <f t="shared" si="5"/>
        <v>0.5</v>
      </c>
    </row>
    <row r="54" spans="1:10" ht="13" x14ac:dyDescent="0.3">
      <c r="A54" s="1050" t="s">
        <v>125</v>
      </c>
      <c r="B54" s="737" t="s">
        <v>1369</v>
      </c>
      <c r="C54" s="1036"/>
      <c r="D54" s="1036"/>
      <c r="E54" s="793">
        <v>5212</v>
      </c>
      <c r="F54" s="1051">
        <v>5137</v>
      </c>
      <c r="G54" s="1050"/>
      <c r="H54" s="221">
        <v>100</v>
      </c>
      <c r="I54" s="838">
        <v>-85</v>
      </c>
      <c r="J54" s="1029">
        <f t="shared" si="5"/>
        <v>15</v>
      </c>
    </row>
    <row r="55" spans="1:10" ht="13" x14ac:dyDescent="0.3">
      <c r="A55" s="658" t="s">
        <v>143</v>
      </c>
      <c r="B55" s="654" t="s">
        <v>1370</v>
      </c>
      <c r="C55" s="1036"/>
      <c r="D55" s="1036"/>
      <c r="E55" s="653">
        <v>2223</v>
      </c>
      <c r="F55" s="653">
        <v>5169</v>
      </c>
      <c r="G55" s="653">
        <v>5200</v>
      </c>
      <c r="H55" s="1148">
        <v>5</v>
      </c>
      <c r="I55" s="838">
        <v>-5</v>
      </c>
      <c r="J55" s="1029">
        <f t="shared" si="5"/>
        <v>0</v>
      </c>
    </row>
    <row r="56" spans="1:10" ht="13" x14ac:dyDescent="0.3">
      <c r="A56" s="707"/>
      <c r="B56" s="654" t="s">
        <v>1371</v>
      </c>
      <c r="C56" s="1036"/>
      <c r="D56" s="1036"/>
      <c r="E56" s="653">
        <v>2223</v>
      </c>
      <c r="F56" s="653">
        <v>5365</v>
      </c>
      <c r="G56" s="1050">
        <v>5201</v>
      </c>
      <c r="H56" s="1148">
        <v>1</v>
      </c>
      <c r="I56" s="838">
        <v>-0.7</v>
      </c>
      <c r="J56" s="1029">
        <f t="shared" si="5"/>
        <v>0.30000000000000004</v>
      </c>
    </row>
    <row r="57" spans="1:10" ht="13" x14ac:dyDescent="0.3">
      <c r="A57" s="707"/>
      <c r="B57" s="654" t="s">
        <v>1372</v>
      </c>
      <c r="C57" s="1036"/>
      <c r="D57" s="1036"/>
      <c r="E57" s="653">
        <v>2223</v>
      </c>
      <c r="F57" s="653">
        <v>5494</v>
      </c>
      <c r="G57" s="653">
        <v>5200</v>
      </c>
      <c r="H57" s="1148">
        <v>13.27</v>
      </c>
      <c r="I57" s="838">
        <v>5.7</v>
      </c>
      <c r="J57" s="1029">
        <f t="shared" si="5"/>
        <v>18.97</v>
      </c>
    </row>
    <row r="58" spans="1:10" ht="13" x14ac:dyDescent="0.3">
      <c r="A58" s="707"/>
      <c r="B58" s="654" t="s">
        <v>1373</v>
      </c>
      <c r="C58" s="1036"/>
      <c r="D58" s="1036"/>
      <c r="E58" s="653">
        <v>2223</v>
      </c>
      <c r="F58" s="653">
        <v>5194</v>
      </c>
      <c r="G58" s="653">
        <v>5207</v>
      </c>
      <c r="H58" s="1148">
        <v>10</v>
      </c>
      <c r="I58" s="838">
        <v>53</v>
      </c>
      <c r="J58" s="1029">
        <f t="shared" si="5"/>
        <v>63</v>
      </c>
    </row>
    <row r="59" spans="1:10" ht="13" x14ac:dyDescent="0.3">
      <c r="A59" s="707"/>
      <c r="B59" s="654" t="s">
        <v>1374</v>
      </c>
      <c r="C59" s="1036"/>
      <c r="D59" s="1036"/>
      <c r="E59" s="653">
        <v>2223</v>
      </c>
      <c r="F59" s="653">
        <v>5169</v>
      </c>
      <c r="G59" s="1050">
        <v>5202</v>
      </c>
      <c r="H59" s="1148">
        <v>99.5</v>
      </c>
      <c r="I59" s="838">
        <v>-53</v>
      </c>
      <c r="J59" s="1033">
        <f t="shared" si="5"/>
        <v>46.5</v>
      </c>
    </row>
    <row r="60" spans="1:10" ht="13" x14ac:dyDescent="0.3">
      <c r="A60" s="658" t="s">
        <v>146</v>
      </c>
      <c r="B60" s="1149" t="s">
        <v>1375</v>
      </c>
      <c r="C60" s="1036"/>
      <c r="D60" s="1036"/>
      <c r="E60" s="653">
        <v>3111</v>
      </c>
      <c r="F60" s="653">
        <v>5331</v>
      </c>
      <c r="G60" s="455" t="s">
        <v>51</v>
      </c>
      <c r="H60" s="1046">
        <v>1000</v>
      </c>
      <c r="I60" s="935">
        <v>-126</v>
      </c>
      <c r="J60" s="1033">
        <f t="shared" si="5"/>
        <v>874</v>
      </c>
    </row>
    <row r="61" spans="1:10" ht="13" x14ac:dyDescent="0.3">
      <c r="A61" s="707"/>
      <c r="B61" s="1149" t="s">
        <v>1376</v>
      </c>
      <c r="C61" s="1036"/>
      <c r="D61" s="1036"/>
      <c r="E61" s="653">
        <v>3111</v>
      </c>
      <c r="F61" s="653">
        <v>5331</v>
      </c>
      <c r="G61" s="455" t="s">
        <v>51</v>
      </c>
      <c r="H61" s="1046">
        <v>150</v>
      </c>
      <c r="I61" s="935">
        <v>34</v>
      </c>
      <c r="J61" s="1033">
        <f t="shared" si="5"/>
        <v>184</v>
      </c>
    </row>
    <row r="62" spans="1:10" ht="13" x14ac:dyDescent="0.3">
      <c r="A62" s="707"/>
      <c r="B62" s="1149" t="s">
        <v>1377</v>
      </c>
      <c r="C62" s="1036"/>
      <c r="D62" s="1036"/>
      <c r="E62" s="653">
        <v>3113</v>
      </c>
      <c r="F62" s="653">
        <v>5331</v>
      </c>
      <c r="G62" s="455" t="s">
        <v>54</v>
      </c>
      <c r="H62" s="1148">
        <v>972</v>
      </c>
      <c r="I62" s="838">
        <v>28</v>
      </c>
      <c r="J62" s="1033">
        <f t="shared" si="5"/>
        <v>1000</v>
      </c>
    </row>
    <row r="63" spans="1:10" ht="13" x14ac:dyDescent="0.3">
      <c r="A63" s="707"/>
      <c r="B63" s="1149" t="s">
        <v>1378</v>
      </c>
      <c r="C63" s="1036"/>
      <c r="D63" s="1036"/>
      <c r="E63" s="653">
        <v>3113</v>
      </c>
      <c r="F63" s="653">
        <v>5331</v>
      </c>
      <c r="G63" s="455" t="s">
        <v>54</v>
      </c>
      <c r="H63" s="1148">
        <v>177</v>
      </c>
      <c r="I63" s="838">
        <v>2</v>
      </c>
      <c r="J63" s="1033">
        <f t="shared" si="5"/>
        <v>179</v>
      </c>
    </row>
    <row r="64" spans="1:10" ht="13" x14ac:dyDescent="0.3">
      <c r="A64" s="707"/>
      <c r="B64" s="1149" t="s">
        <v>1379</v>
      </c>
      <c r="C64" s="1036"/>
      <c r="D64" s="1036"/>
      <c r="E64" s="653">
        <v>3113</v>
      </c>
      <c r="F64" s="653">
        <v>5331</v>
      </c>
      <c r="G64" s="455" t="s">
        <v>56</v>
      </c>
      <c r="H64" s="1150">
        <v>620</v>
      </c>
      <c r="I64" s="839">
        <v>3</v>
      </c>
      <c r="J64" s="1033">
        <f t="shared" si="5"/>
        <v>623</v>
      </c>
    </row>
    <row r="65" spans="1:10" ht="13" x14ac:dyDescent="0.3">
      <c r="A65" s="707"/>
      <c r="B65" s="1149" t="s">
        <v>1380</v>
      </c>
      <c r="C65" s="1036"/>
      <c r="D65" s="1036"/>
      <c r="E65" s="653">
        <v>3113</v>
      </c>
      <c r="F65" s="653">
        <v>5331</v>
      </c>
      <c r="G65" s="455" t="s">
        <v>56</v>
      </c>
      <c r="H65" s="1150">
        <v>298</v>
      </c>
      <c r="I65" s="839">
        <v>2</v>
      </c>
      <c r="J65" s="1033">
        <f t="shared" si="5"/>
        <v>300</v>
      </c>
    </row>
    <row r="66" spans="1:10" ht="13" x14ac:dyDescent="0.3">
      <c r="A66" s="662"/>
      <c r="B66" s="1149" t="s">
        <v>1381</v>
      </c>
      <c r="C66" s="1036"/>
      <c r="D66" s="1036"/>
      <c r="E66" s="653">
        <v>3113</v>
      </c>
      <c r="F66" s="653">
        <v>5331</v>
      </c>
      <c r="G66" s="455" t="s">
        <v>58</v>
      </c>
      <c r="H66" s="1150">
        <v>220</v>
      </c>
      <c r="I66" s="839">
        <v>60</v>
      </c>
      <c r="J66" s="1033">
        <f t="shared" si="5"/>
        <v>280</v>
      </c>
    </row>
    <row r="67" spans="1:10" ht="13" x14ac:dyDescent="0.3">
      <c r="A67" s="707" t="s">
        <v>148</v>
      </c>
      <c r="B67" s="654" t="s">
        <v>1382</v>
      </c>
      <c r="C67" s="1036"/>
      <c r="D67" s="1036"/>
      <c r="E67" s="653">
        <v>5512</v>
      </c>
      <c r="F67" s="653">
        <v>5151</v>
      </c>
      <c r="G67" s="1012" t="s">
        <v>1030</v>
      </c>
      <c r="H67" s="1148">
        <v>20</v>
      </c>
      <c r="I67" s="838">
        <v>7</v>
      </c>
      <c r="J67" s="1033">
        <f t="shared" si="5"/>
        <v>27</v>
      </c>
    </row>
    <row r="68" spans="1:10" ht="13" x14ac:dyDescent="0.3">
      <c r="A68" s="707"/>
      <c r="B68" s="654" t="s">
        <v>1383</v>
      </c>
      <c r="C68" s="1036"/>
      <c r="D68" s="1036"/>
      <c r="E68" s="653">
        <v>5512</v>
      </c>
      <c r="F68" s="653">
        <v>5154</v>
      </c>
      <c r="G68" s="1012" t="s">
        <v>1030</v>
      </c>
      <c r="H68" s="1148">
        <v>15</v>
      </c>
      <c r="I68" s="838">
        <v>6</v>
      </c>
      <c r="J68" s="1033">
        <f t="shared" si="5"/>
        <v>21</v>
      </c>
    </row>
    <row r="69" spans="1:10" ht="13" x14ac:dyDescent="0.3">
      <c r="A69" s="707"/>
      <c r="B69" s="654" t="s">
        <v>1384</v>
      </c>
      <c r="C69" s="1036"/>
      <c r="D69" s="1036"/>
      <c r="E69" s="653">
        <v>5512</v>
      </c>
      <c r="F69" s="653">
        <v>5134</v>
      </c>
      <c r="G69" s="1012" t="s">
        <v>1030</v>
      </c>
      <c r="H69" s="1148">
        <v>10</v>
      </c>
      <c r="I69" s="838">
        <v>-7</v>
      </c>
      <c r="J69" s="1033">
        <f t="shared" si="5"/>
        <v>3</v>
      </c>
    </row>
    <row r="70" spans="1:10" ht="13" x14ac:dyDescent="0.3">
      <c r="A70" s="662"/>
      <c r="B70" s="654" t="s">
        <v>1385</v>
      </c>
      <c r="C70" s="1036"/>
      <c r="D70" s="1036"/>
      <c r="E70" s="653">
        <v>5512</v>
      </c>
      <c r="F70" s="653">
        <v>5173</v>
      </c>
      <c r="G70" s="1012" t="s">
        <v>1030</v>
      </c>
      <c r="H70" s="1148">
        <v>10</v>
      </c>
      <c r="I70" s="838">
        <v>-6</v>
      </c>
      <c r="J70" s="1033">
        <f t="shared" si="5"/>
        <v>4</v>
      </c>
    </row>
    <row r="71" spans="1:10" ht="13" x14ac:dyDescent="0.3">
      <c r="A71" s="1151" t="s">
        <v>156</v>
      </c>
      <c r="B71" s="1152" t="s">
        <v>1386</v>
      </c>
      <c r="C71" s="1153"/>
      <c r="D71" s="1153"/>
      <c r="E71" s="1154">
        <v>6310</v>
      </c>
      <c r="F71" s="1154">
        <v>5141</v>
      </c>
      <c r="G71" s="1155">
        <v>2205</v>
      </c>
      <c r="H71" s="1156">
        <v>68</v>
      </c>
      <c r="I71" s="1157">
        <v>10</v>
      </c>
      <c r="J71" s="1158">
        <f t="shared" si="5"/>
        <v>78</v>
      </c>
    </row>
    <row r="72" spans="1:10" ht="13" x14ac:dyDescent="0.3">
      <c r="A72" s="1051"/>
      <c r="B72" s="1152" t="s">
        <v>1387</v>
      </c>
      <c r="C72" s="1036"/>
      <c r="D72" s="1036"/>
      <c r="E72" s="653">
        <v>6310</v>
      </c>
      <c r="F72" s="653">
        <v>5141</v>
      </c>
      <c r="G72" s="1012" t="s">
        <v>1388</v>
      </c>
      <c r="H72" s="1148">
        <v>125</v>
      </c>
      <c r="I72" s="838">
        <v>-10</v>
      </c>
      <c r="J72" s="1033">
        <f t="shared" si="5"/>
        <v>115</v>
      </c>
    </row>
    <row r="73" spans="1:10" ht="13" x14ac:dyDescent="0.3">
      <c r="A73" s="1050" t="s">
        <v>190</v>
      </c>
      <c r="B73" s="1149" t="s">
        <v>1389</v>
      </c>
      <c r="C73" s="1036"/>
      <c r="D73" s="1036"/>
      <c r="E73" s="653">
        <v>2141</v>
      </c>
      <c r="F73" s="653">
        <v>5169</v>
      </c>
      <c r="G73" s="1012" t="s">
        <v>1390</v>
      </c>
      <c r="H73" s="1148">
        <v>0</v>
      </c>
      <c r="I73" s="838">
        <v>3</v>
      </c>
      <c r="J73" s="1033">
        <f t="shared" si="5"/>
        <v>3</v>
      </c>
    </row>
    <row r="74" spans="1:10" ht="13" x14ac:dyDescent="0.3">
      <c r="A74" s="658" t="s">
        <v>203</v>
      </c>
      <c r="B74" s="1149" t="s">
        <v>1391</v>
      </c>
      <c r="C74" s="1036"/>
      <c r="D74" s="1036">
        <v>98071</v>
      </c>
      <c r="E74" s="653">
        <v>6114</v>
      </c>
      <c r="F74" s="653">
        <v>5011</v>
      </c>
      <c r="G74" s="1012" t="s">
        <v>1392</v>
      </c>
      <c r="H74" s="1148">
        <v>0</v>
      </c>
      <c r="I74" s="838">
        <v>27.3</v>
      </c>
      <c r="J74" s="1033">
        <f t="shared" si="5"/>
        <v>27.3</v>
      </c>
    </row>
    <row r="75" spans="1:10" ht="13" x14ac:dyDescent="0.3">
      <c r="A75" s="707"/>
      <c r="B75" s="1149" t="s">
        <v>1393</v>
      </c>
      <c r="C75" s="1036"/>
      <c r="D75" s="1036">
        <v>98071</v>
      </c>
      <c r="E75" s="653">
        <v>6114</v>
      </c>
      <c r="F75" s="653">
        <v>5021</v>
      </c>
      <c r="G75" s="1012" t="s">
        <v>1392</v>
      </c>
      <c r="H75" s="1148">
        <v>267</v>
      </c>
      <c r="I75" s="838">
        <v>-31</v>
      </c>
      <c r="J75" s="1033">
        <f t="shared" si="5"/>
        <v>236</v>
      </c>
    </row>
    <row r="76" spans="1:10" ht="13" x14ac:dyDescent="0.3">
      <c r="A76" s="707"/>
      <c r="B76" s="1149" t="s">
        <v>1394</v>
      </c>
      <c r="C76" s="1036"/>
      <c r="D76" s="1036">
        <v>98071</v>
      </c>
      <c r="E76" s="653">
        <v>6114</v>
      </c>
      <c r="F76" s="653">
        <v>5031</v>
      </c>
      <c r="G76" s="1012" t="s">
        <v>1392</v>
      </c>
      <c r="H76" s="1148">
        <v>6</v>
      </c>
      <c r="I76" s="838">
        <v>5</v>
      </c>
      <c r="J76" s="1033">
        <f t="shared" si="5"/>
        <v>11</v>
      </c>
    </row>
    <row r="77" spans="1:10" ht="13" x14ac:dyDescent="0.3">
      <c r="A77" s="707"/>
      <c r="B77" s="1149" t="s">
        <v>1395</v>
      </c>
      <c r="C77" s="1036"/>
      <c r="D77" s="1036">
        <v>98071</v>
      </c>
      <c r="E77" s="653">
        <v>6114</v>
      </c>
      <c r="F77" s="653">
        <v>5032</v>
      </c>
      <c r="G77" s="1012" t="s">
        <v>1392</v>
      </c>
      <c r="H77" s="1148">
        <v>2</v>
      </c>
      <c r="I77" s="838">
        <v>2</v>
      </c>
      <c r="J77" s="1033">
        <f t="shared" si="5"/>
        <v>4</v>
      </c>
    </row>
    <row r="78" spans="1:10" ht="13" x14ac:dyDescent="0.3">
      <c r="A78" s="707"/>
      <c r="B78" s="1149" t="s">
        <v>1396</v>
      </c>
      <c r="C78" s="1036"/>
      <c r="D78" s="1036">
        <v>98071</v>
      </c>
      <c r="E78" s="653">
        <v>6114</v>
      </c>
      <c r="F78" s="653">
        <v>5139</v>
      </c>
      <c r="G78" s="1012" t="s">
        <v>1392</v>
      </c>
      <c r="H78" s="1148">
        <v>23</v>
      </c>
      <c r="I78" s="838">
        <v>5</v>
      </c>
      <c r="J78" s="1033">
        <f t="shared" si="5"/>
        <v>28</v>
      </c>
    </row>
    <row r="79" spans="1:10" ht="13" x14ac:dyDescent="0.3">
      <c r="A79" s="707"/>
      <c r="B79" s="1149" t="s">
        <v>1397</v>
      </c>
      <c r="C79" s="1036"/>
      <c r="D79" s="1036">
        <v>98071</v>
      </c>
      <c r="E79" s="653">
        <v>6114</v>
      </c>
      <c r="F79" s="653">
        <v>5162</v>
      </c>
      <c r="G79" s="1012" t="s">
        <v>1392</v>
      </c>
      <c r="H79" s="1148">
        <v>1</v>
      </c>
      <c r="I79" s="838">
        <v>-1</v>
      </c>
      <c r="J79" s="1033">
        <f t="shared" si="5"/>
        <v>0</v>
      </c>
    </row>
    <row r="80" spans="1:10" ht="13" x14ac:dyDescent="0.3">
      <c r="A80" s="707"/>
      <c r="B80" s="1149" t="s">
        <v>1398</v>
      </c>
      <c r="C80" s="1036"/>
      <c r="D80" s="1036">
        <v>98071</v>
      </c>
      <c r="E80" s="653">
        <v>6114</v>
      </c>
      <c r="F80" s="653">
        <v>5164</v>
      </c>
      <c r="G80" s="1012" t="s">
        <v>1392</v>
      </c>
      <c r="H80" s="1148">
        <v>15</v>
      </c>
      <c r="I80" s="838">
        <v>-7</v>
      </c>
      <c r="J80" s="1033">
        <f t="shared" si="5"/>
        <v>8</v>
      </c>
    </row>
    <row r="81" spans="1:11" ht="13" x14ac:dyDescent="0.3">
      <c r="A81" s="707"/>
      <c r="B81" s="1149" t="s">
        <v>1399</v>
      </c>
      <c r="C81" s="1036"/>
      <c r="D81" s="1036">
        <v>98071</v>
      </c>
      <c r="E81" s="653">
        <v>6114</v>
      </c>
      <c r="F81" s="653">
        <v>5175</v>
      </c>
      <c r="G81" s="1012" t="s">
        <v>1392</v>
      </c>
      <c r="H81" s="1148">
        <v>17</v>
      </c>
      <c r="I81" s="838">
        <v>-0.3</v>
      </c>
      <c r="J81" s="1033">
        <f t="shared" si="5"/>
        <v>16.7</v>
      </c>
    </row>
    <row r="82" spans="1:11" ht="13" x14ac:dyDescent="0.3">
      <c r="A82" s="707"/>
      <c r="B82" s="1149" t="s">
        <v>1400</v>
      </c>
      <c r="C82" s="1036"/>
      <c r="D82" s="1036"/>
      <c r="E82" s="653">
        <v>6114</v>
      </c>
      <c r="F82" s="653">
        <v>5011</v>
      </c>
      <c r="G82" s="1012" t="s">
        <v>1392</v>
      </c>
      <c r="H82" s="1148">
        <v>0</v>
      </c>
      <c r="I82" s="838">
        <v>13</v>
      </c>
      <c r="J82" s="1033">
        <f t="shared" si="5"/>
        <v>13</v>
      </c>
    </row>
    <row r="83" spans="1:11" ht="13" x14ac:dyDescent="0.3">
      <c r="A83" s="707"/>
      <c r="B83" s="1149" t="s">
        <v>1401</v>
      </c>
      <c r="C83" s="1036"/>
      <c r="D83" s="1036"/>
      <c r="E83" s="653">
        <v>6114</v>
      </c>
      <c r="F83" s="653">
        <v>5169</v>
      </c>
      <c r="G83" s="1012" t="s">
        <v>1392</v>
      </c>
      <c r="H83" s="1148">
        <v>9</v>
      </c>
      <c r="I83" s="838">
        <v>15.2</v>
      </c>
      <c r="J83" s="1033">
        <f t="shared" ref="J83:J87" si="6">H83+I83</f>
        <v>24.2</v>
      </c>
    </row>
    <row r="84" spans="1:11" ht="13" x14ac:dyDescent="0.3">
      <c r="A84" s="662"/>
      <c r="B84" s="1149" t="s">
        <v>1402</v>
      </c>
      <c r="C84" s="1036"/>
      <c r="D84" s="1036"/>
      <c r="E84" s="653">
        <v>6114</v>
      </c>
      <c r="F84" s="653">
        <v>5175</v>
      </c>
      <c r="G84" s="1012" t="s">
        <v>1392</v>
      </c>
      <c r="H84" s="1148">
        <v>0</v>
      </c>
      <c r="I84" s="838">
        <v>1.8</v>
      </c>
      <c r="J84" s="1033">
        <f t="shared" si="6"/>
        <v>1.8</v>
      </c>
    </row>
    <row r="85" spans="1:11" ht="13" x14ac:dyDescent="0.3">
      <c r="A85" s="658" t="s">
        <v>206</v>
      </c>
      <c r="B85" s="1149" t="s">
        <v>1403</v>
      </c>
      <c r="C85" s="1036"/>
      <c r="D85" s="1036"/>
      <c r="E85" s="653">
        <v>6171</v>
      </c>
      <c r="F85" s="653">
        <v>5169</v>
      </c>
      <c r="G85" s="1012" t="s">
        <v>105</v>
      </c>
      <c r="H85" s="1148">
        <v>4.62</v>
      </c>
      <c r="I85" s="838">
        <v>3.2</v>
      </c>
      <c r="J85" s="1033">
        <f t="shared" si="6"/>
        <v>7.82</v>
      </c>
    </row>
    <row r="86" spans="1:11" ht="13" x14ac:dyDescent="0.3">
      <c r="A86" s="707"/>
      <c r="B86" s="1149" t="s">
        <v>1404</v>
      </c>
      <c r="C86" s="1036"/>
      <c r="D86" s="1036"/>
      <c r="E86" s="653">
        <v>6171</v>
      </c>
      <c r="F86" s="653">
        <v>5169</v>
      </c>
      <c r="G86" s="1012" t="s">
        <v>1405</v>
      </c>
      <c r="H86" s="1148">
        <v>4</v>
      </c>
      <c r="I86" s="838">
        <v>0.76</v>
      </c>
      <c r="J86" s="1033">
        <f t="shared" si="6"/>
        <v>4.76</v>
      </c>
    </row>
    <row r="87" spans="1:11" ht="12.75" customHeight="1" x14ac:dyDescent="0.3">
      <c r="A87" s="662"/>
      <c r="B87" s="1149" t="s">
        <v>1406</v>
      </c>
      <c r="C87" s="1049"/>
      <c r="D87" s="1049"/>
      <c r="E87" s="653">
        <v>3314</v>
      </c>
      <c r="F87" s="653">
        <v>5169</v>
      </c>
      <c r="G87" s="1012" t="s">
        <v>105</v>
      </c>
      <c r="H87" s="1148">
        <v>3.96</v>
      </c>
      <c r="I87" s="838">
        <v>-3.96</v>
      </c>
      <c r="J87" s="1033">
        <f t="shared" si="6"/>
        <v>0</v>
      </c>
    </row>
    <row r="88" spans="1:11" ht="13" x14ac:dyDescent="0.3">
      <c r="A88" s="1047"/>
      <c r="B88" s="986"/>
      <c r="C88" s="1036"/>
      <c r="D88" s="1036"/>
      <c r="E88" s="986"/>
      <c r="F88" s="1043" t="s">
        <v>22</v>
      </c>
      <c r="G88" s="994"/>
      <c r="H88" s="980">
        <f>SUM(H19:H87)</f>
        <v>7566.59</v>
      </c>
      <c r="I88" s="995">
        <f t="shared" ref="I88:J88" si="7">SUM(I19:I87)</f>
        <v>20.369999999999891</v>
      </c>
      <c r="J88" s="980">
        <f t="shared" si="7"/>
        <v>7586.9600000000009</v>
      </c>
    </row>
    <row r="89" spans="1:11" ht="13" x14ac:dyDescent="0.3">
      <c r="A89" s="985" t="s">
        <v>319</v>
      </c>
      <c r="B89" s="979"/>
      <c r="C89" s="977"/>
      <c r="D89" s="977"/>
      <c r="E89" s="982"/>
      <c r="F89" s="979"/>
      <c r="G89" s="979"/>
      <c r="H89" s="981"/>
      <c r="I89" s="981"/>
      <c r="J89" s="980"/>
      <c r="K89" s="979"/>
    </row>
    <row r="90" spans="1:11" ht="13" x14ac:dyDescent="0.3">
      <c r="A90" s="1067" t="s">
        <v>8</v>
      </c>
      <c r="B90" s="1022" t="s">
        <v>1407</v>
      </c>
      <c r="C90" s="930"/>
      <c r="D90" s="986"/>
      <c r="E90" s="1050">
        <v>3113</v>
      </c>
      <c r="F90" s="970">
        <v>6122</v>
      </c>
      <c r="G90" s="918" t="s">
        <v>56</v>
      </c>
      <c r="H90" s="1037">
        <v>0</v>
      </c>
      <c r="I90" s="1053">
        <v>499</v>
      </c>
      <c r="J90" s="1037">
        <f>H90+I90</f>
        <v>499</v>
      </c>
      <c r="K90" s="979"/>
    </row>
    <row r="91" spans="1:11" ht="13" x14ac:dyDescent="0.3">
      <c r="A91" s="928"/>
      <c r="B91" s="971" t="s">
        <v>1408</v>
      </c>
      <c r="C91" s="1035"/>
      <c r="D91" s="1008"/>
      <c r="E91" s="970">
        <v>3113</v>
      </c>
      <c r="F91" s="970">
        <v>6351</v>
      </c>
      <c r="G91" s="664" t="s">
        <v>56</v>
      </c>
      <c r="H91" s="1029">
        <v>300</v>
      </c>
      <c r="I91" s="827">
        <v>-300</v>
      </c>
      <c r="J91" s="1029">
        <f>H91+I91</f>
        <v>0</v>
      </c>
      <c r="K91" s="979"/>
    </row>
    <row r="92" spans="1:11" ht="13" x14ac:dyDescent="0.3">
      <c r="A92" s="472" t="s">
        <v>11</v>
      </c>
      <c r="B92" s="986" t="s">
        <v>1409</v>
      </c>
      <c r="C92" s="1036"/>
      <c r="D92" s="1036"/>
      <c r="E92" s="1036">
        <v>3612</v>
      </c>
      <c r="F92" s="1036">
        <v>6121</v>
      </c>
      <c r="G92" s="1036">
        <v>7253</v>
      </c>
      <c r="H92" s="990">
        <v>103</v>
      </c>
      <c r="I92" s="991">
        <v>23</v>
      </c>
      <c r="J92" s="990">
        <f t="shared" ref="J92:J94" si="8">H92+I92</f>
        <v>126</v>
      </c>
      <c r="K92" s="979"/>
    </row>
    <row r="93" spans="1:11" ht="13" x14ac:dyDescent="0.3">
      <c r="A93" s="928"/>
      <c r="B93" s="1022" t="s">
        <v>1410</v>
      </c>
      <c r="C93" s="1035"/>
      <c r="D93" s="970"/>
      <c r="E93" s="970">
        <v>3639</v>
      </c>
      <c r="F93" s="970">
        <v>6121</v>
      </c>
      <c r="G93" s="1008" t="s">
        <v>1411</v>
      </c>
      <c r="H93" s="1037">
        <v>213</v>
      </c>
      <c r="I93" s="1053">
        <v>-23</v>
      </c>
      <c r="J93" s="990">
        <f t="shared" si="8"/>
        <v>190</v>
      </c>
      <c r="K93" s="979"/>
    </row>
    <row r="94" spans="1:11" ht="13" x14ac:dyDescent="0.3">
      <c r="A94" s="928" t="s">
        <v>60</v>
      </c>
      <c r="B94" s="986" t="s">
        <v>1412</v>
      </c>
      <c r="C94" s="986"/>
      <c r="D94" s="986"/>
      <c r="E94" s="1121">
        <v>5512</v>
      </c>
      <c r="F94" s="1121">
        <v>6122</v>
      </c>
      <c r="G94" s="1122" t="s">
        <v>1030</v>
      </c>
      <c r="H94" s="1009">
        <v>0</v>
      </c>
      <c r="I94" s="1007">
        <v>85</v>
      </c>
      <c r="J94" s="1037">
        <f t="shared" si="8"/>
        <v>85</v>
      </c>
      <c r="K94" s="979"/>
    </row>
    <row r="95" spans="1:11" ht="13" x14ac:dyDescent="0.3">
      <c r="A95" s="988"/>
      <c r="B95" s="983"/>
      <c r="C95" s="988"/>
      <c r="D95" s="988"/>
      <c r="E95" s="984"/>
      <c r="F95" s="1028"/>
      <c r="G95" s="1048" t="s">
        <v>23</v>
      </c>
      <c r="H95" s="987">
        <f>SUM(H90:H94)</f>
        <v>616</v>
      </c>
      <c r="I95" s="992">
        <f>SUM(I90:I94)</f>
        <v>284</v>
      </c>
      <c r="J95" s="987">
        <f>SUM(J90:J94)</f>
        <v>900</v>
      </c>
    </row>
    <row r="96" spans="1:11" ht="13" x14ac:dyDescent="0.3">
      <c r="A96" s="988"/>
      <c r="B96" s="983"/>
      <c r="C96" s="988"/>
      <c r="D96" s="988"/>
      <c r="E96" s="984"/>
      <c r="F96" s="984"/>
      <c r="G96" s="1144"/>
      <c r="H96" s="1003"/>
      <c r="I96" s="992"/>
      <c r="J96" s="987"/>
    </row>
    <row r="97" spans="2:10" ht="13" x14ac:dyDescent="0.3">
      <c r="B97" s="993" t="s">
        <v>1413</v>
      </c>
      <c r="C97" s="977"/>
      <c r="D97" s="977"/>
      <c r="E97" s="1021" t="s">
        <v>9</v>
      </c>
      <c r="F97" s="1026"/>
      <c r="G97" s="1019"/>
      <c r="H97" s="1015"/>
      <c r="I97" s="991">
        <f>I15</f>
        <v>313.26999999999987</v>
      </c>
      <c r="J97" s="990"/>
    </row>
    <row r="98" spans="2:10" ht="13" x14ac:dyDescent="0.3">
      <c r="B98" s="979"/>
      <c r="C98" s="977"/>
      <c r="D98" s="977"/>
      <c r="E98" s="1013" t="s">
        <v>17</v>
      </c>
      <c r="F98" s="1025"/>
      <c r="G98" s="1022"/>
      <c r="H98" s="1015"/>
      <c r="I98" s="991">
        <f>I88+I16</f>
        <v>29.269999999999889</v>
      </c>
      <c r="J98" s="990"/>
    </row>
    <row r="99" spans="2:10" ht="13" x14ac:dyDescent="0.3">
      <c r="B99" s="979"/>
      <c r="C99" s="977"/>
      <c r="D99" s="977"/>
      <c r="E99" s="978" t="s">
        <v>15</v>
      </c>
      <c r="F99" s="979"/>
      <c r="G99" s="1020"/>
      <c r="H99" s="1015"/>
      <c r="I99" s="991">
        <f>I95</f>
        <v>284</v>
      </c>
      <c r="J99" s="990"/>
    </row>
    <row r="100" spans="2:10" ht="13" x14ac:dyDescent="0.3">
      <c r="B100" s="979"/>
      <c r="C100" s="977"/>
      <c r="D100" s="977"/>
      <c r="E100" s="1013" t="s">
        <v>26</v>
      </c>
      <c r="F100" s="1025"/>
      <c r="G100" s="1022"/>
      <c r="H100" s="1015"/>
      <c r="I100" s="991">
        <f>I98+I99</f>
        <v>313.26999999999987</v>
      </c>
      <c r="J100" s="990"/>
    </row>
    <row r="101" spans="2:10" ht="13" x14ac:dyDescent="0.3">
      <c r="B101" s="979"/>
      <c r="C101" s="977"/>
      <c r="D101" s="977"/>
      <c r="E101" s="1023" t="s">
        <v>16</v>
      </c>
      <c r="F101" s="979"/>
      <c r="G101" s="1020"/>
      <c r="H101" s="1016"/>
      <c r="I101" s="991">
        <f>I97-I100</f>
        <v>0</v>
      </c>
      <c r="J101" s="990"/>
    </row>
    <row r="102" spans="2:10" ht="13" x14ac:dyDescent="0.3">
      <c r="B102" s="979"/>
      <c r="C102" s="977"/>
      <c r="D102" s="977"/>
      <c r="E102" s="1014" t="s">
        <v>491</v>
      </c>
      <c r="F102" s="1025"/>
      <c r="G102" s="1022"/>
      <c r="H102" s="1016"/>
      <c r="I102" s="991">
        <v>0</v>
      </c>
      <c r="J102" s="990"/>
    </row>
    <row r="103" spans="2:10" x14ac:dyDescent="0.25">
      <c r="E103" s="973" t="s">
        <v>29</v>
      </c>
      <c r="G103" s="979"/>
      <c r="H103" s="1011">
        <v>43069</v>
      </c>
      <c r="J103" s="1011">
        <v>43075</v>
      </c>
    </row>
    <row r="104" spans="2:10" ht="13" x14ac:dyDescent="0.3">
      <c r="B104" s="993" t="s">
        <v>1414</v>
      </c>
      <c r="C104" s="977"/>
      <c r="D104" s="977"/>
      <c r="E104" s="1024" t="s">
        <v>13</v>
      </c>
      <c r="F104" s="1026"/>
      <c r="G104" s="1019"/>
      <c r="H104" s="1017">
        <v>374375.55</v>
      </c>
      <c r="I104" s="991">
        <f>I97</f>
        <v>313.26999999999987</v>
      </c>
      <c r="J104" s="991">
        <f>H104+I104</f>
        <v>374688.82</v>
      </c>
    </row>
    <row r="105" spans="2:10" ht="13" x14ac:dyDescent="0.3">
      <c r="B105" s="979"/>
      <c r="C105" s="977"/>
      <c r="D105" s="977"/>
      <c r="E105" s="1013" t="s">
        <v>17</v>
      </c>
      <c r="F105" s="1025"/>
      <c r="G105" s="1022"/>
      <c r="H105" s="1018">
        <v>315274.08</v>
      </c>
      <c r="I105" s="991">
        <f>I88+I16</f>
        <v>29.269999999999889</v>
      </c>
      <c r="J105" s="990">
        <f>H105+I105</f>
        <v>315303.35000000003</v>
      </c>
    </row>
    <row r="106" spans="2:10" ht="13" x14ac:dyDescent="0.3">
      <c r="B106" s="979"/>
      <c r="C106" s="977"/>
      <c r="D106" s="977"/>
      <c r="E106" s="978" t="s">
        <v>15</v>
      </c>
      <c r="F106" s="979"/>
      <c r="G106" s="1020"/>
      <c r="H106" s="1018">
        <v>59101.47</v>
      </c>
      <c r="I106" s="991">
        <f>I95</f>
        <v>284</v>
      </c>
      <c r="J106" s="990">
        <f>H106+I106</f>
        <v>59385.47</v>
      </c>
    </row>
    <row r="107" spans="2:10" ht="13" x14ac:dyDescent="0.3">
      <c r="B107" s="973" t="s">
        <v>1415</v>
      </c>
      <c r="E107" s="1014" t="s">
        <v>27</v>
      </c>
      <c r="F107" s="1025"/>
      <c r="G107" s="1022"/>
      <c r="H107" s="991">
        <f t="shared" ref="H107:J107" si="9">SUM(H105:H106)</f>
        <v>374375.55000000005</v>
      </c>
      <c r="I107" s="991">
        <f t="shared" si="9"/>
        <v>313.26999999999987</v>
      </c>
      <c r="J107" s="991">
        <f t="shared" si="9"/>
        <v>374688.82000000007</v>
      </c>
    </row>
    <row r="108" spans="2:10" ht="13" x14ac:dyDescent="0.3">
      <c r="E108" s="978" t="s">
        <v>18</v>
      </c>
      <c r="F108" s="979"/>
      <c r="G108" s="1020"/>
      <c r="H108" s="990">
        <f t="shared" ref="H108:J108" si="10">H104-H107</f>
        <v>0</v>
      </c>
      <c r="I108" s="991">
        <f t="shared" si="10"/>
        <v>0</v>
      </c>
      <c r="J108" s="990">
        <f t="shared" si="10"/>
        <v>0</v>
      </c>
    </row>
    <row r="109" spans="2:10" ht="13" x14ac:dyDescent="0.3">
      <c r="E109" s="1014" t="s">
        <v>28</v>
      </c>
      <c r="F109" s="1025"/>
      <c r="G109" s="1022"/>
      <c r="H109" s="1027">
        <v>0</v>
      </c>
      <c r="I109" s="991">
        <f>I102</f>
        <v>0</v>
      </c>
      <c r="J109" s="991">
        <f>H109+I109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17" priority="16" stopIfTrue="1">
      <formula>$L1="Z"</formula>
    </cfRule>
    <cfRule type="expression" dxfId="16" priority="17" stopIfTrue="1">
      <formula>$L1="T"</formula>
    </cfRule>
    <cfRule type="expression" dxfId="15" priority="18" stopIfTrue="1">
      <formula>$L1="Y"</formula>
    </cfRule>
  </conditionalFormatting>
  <conditionalFormatting sqref="B2">
    <cfRule type="expression" dxfId="14" priority="13" stopIfTrue="1">
      <formula>$L2="Z"</formula>
    </cfRule>
    <cfRule type="expression" dxfId="13" priority="14" stopIfTrue="1">
      <formula>$L2="T"</formula>
    </cfRule>
    <cfRule type="expression" dxfId="12" priority="15" stopIfTrue="1">
      <formula>$L2="Y"</formula>
    </cfRule>
  </conditionalFormatting>
  <conditionalFormatting sqref="C15:D16">
    <cfRule type="expression" dxfId="11" priority="10" stopIfTrue="1">
      <formula>#REF!="Z"</formula>
    </cfRule>
    <cfRule type="expression" dxfId="10" priority="11" stopIfTrue="1">
      <formula>#REF!="T"</formula>
    </cfRule>
    <cfRule type="expression" dxfId="9" priority="12" stopIfTrue="1">
      <formula>#REF!="Y"</formula>
    </cfRule>
  </conditionalFormatting>
  <conditionalFormatting sqref="H104">
    <cfRule type="expression" dxfId="8" priority="7" stopIfTrue="1">
      <formula>$J104="Z"</formula>
    </cfRule>
    <cfRule type="expression" dxfId="7" priority="8" stopIfTrue="1">
      <formula>$J104="T"</formula>
    </cfRule>
    <cfRule type="expression" dxfId="6" priority="9" stopIfTrue="1">
      <formula>$J104="Y"</formula>
    </cfRule>
  </conditionalFormatting>
  <conditionalFormatting sqref="H105">
    <cfRule type="expression" dxfId="5" priority="4" stopIfTrue="1">
      <formula>$J105="Z"</formula>
    </cfRule>
    <cfRule type="expression" dxfId="4" priority="5" stopIfTrue="1">
      <formula>$J105="T"</formula>
    </cfRule>
    <cfRule type="expression" dxfId="3" priority="6" stopIfTrue="1">
      <formula>$J105="Y"</formula>
    </cfRule>
  </conditionalFormatting>
  <conditionalFormatting sqref="H106">
    <cfRule type="expression" dxfId="2" priority="1" stopIfTrue="1">
      <formula>$J106="Z"</formula>
    </cfRule>
    <cfRule type="expression" dxfId="1" priority="2" stopIfTrue="1">
      <formula>$J106="T"</formula>
    </cfRule>
    <cfRule type="expression" dxfId="0" priority="3" stopIfTrue="1">
      <formula>$J106="Y"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workbookViewId="0">
      <pane ySplit="3" topLeftCell="A4" activePane="bottomLeft" state="frozen"/>
      <selection pane="bottomLeft" activeCell="F17" sqref="F17"/>
    </sheetView>
  </sheetViews>
  <sheetFormatPr defaultRowHeight="12.5" x14ac:dyDescent="0.25"/>
  <cols>
    <col min="2" max="2" width="69.54296875" bestFit="1" customWidth="1"/>
    <col min="8" max="8" width="13.26953125" customWidth="1"/>
    <col min="10" max="10" width="14.7265625" customWidth="1"/>
  </cols>
  <sheetData>
    <row r="1" spans="1:10" ht="14" x14ac:dyDescent="0.3">
      <c r="A1" s="1189" t="s">
        <v>1416</v>
      </c>
      <c r="B1" s="1166"/>
      <c r="C1" s="1182"/>
      <c r="D1" s="1182"/>
      <c r="E1" s="1163"/>
      <c r="F1" s="1163"/>
      <c r="G1" s="1163"/>
      <c r="H1" s="1166" t="s">
        <v>1417</v>
      </c>
      <c r="I1" s="1166"/>
      <c r="J1" s="1189"/>
    </row>
    <row r="2" spans="1:10" ht="13" x14ac:dyDescent="0.3">
      <c r="A2" s="1168" t="s">
        <v>0</v>
      </c>
      <c r="B2" s="1159" t="s">
        <v>10</v>
      </c>
      <c r="C2" s="1168"/>
      <c r="D2" s="1168" t="s">
        <v>19</v>
      </c>
      <c r="E2" s="1159" t="s">
        <v>1</v>
      </c>
      <c r="F2" s="1159" t="s">
        <v>2</v>
      </c>
      <c r="G2" s="1159" t="s">
        <v>3</v>
      </c>
      <c r="H2" s="1168" t="s">
        <v>4</v>
      </c>
      <c r="I2" s="1168" t="s">
        <v>12</v>
      </c>
      <c r="J2" s="1168" t="s">
        <v>5</v>
      </c>
    </row>
    <row r="3" spans="1:10" ht="13" x14ac:dyDescent="0.3">
      <c r="A3" s="1169" t="s">
        <v>6</v>
      </c>
      <c r="B3" s="1160"/>
      <c r="C3" s="1169"/>
      <c r="D3" s="1169" t="s">
        <v>20</v>
      </c>
      <c r="E3" s="1160"/>
      <c r="F3" s="1160"/>
      <c r="G3" s="1160"/>
      <c r="H3" s="1169" t="s">
        <v>7</v>
      </c>
      <c r="I3" s="1169" t="s">
        <v>1418</v>
      </c>
      <c r="J3" s="1169" t="s">
        <v>7</v>
      </c>
    </row>
    <row r="4" spans="1:10" ht="13" x14ac:dyDescent="0.3">
      <c r="A4" s="1226" t="s">
        <v>48</v>
      </c>
      <c r="B4" s="1216"/>
      <c r="C4" s="1227"/>
      <c r="D4" s="1227"/>
      <c r="E4" s="1227"/>
      <c r="F4" s="1227"/>
      <c r="G4" s="1227"/>
      <c r="H4" s="1227"/>
      <c r="I4" s="1228"/>
      <c r="J4" s="1224"/>
    </row>
    <row r="5" spans="1:10" ht="12.75" customHeight="1" x14ac:dyDescent="0.3">
      <c r="A5" s="1246" t="s">
        <v>8</v>
      </c>
      <c r="B5" s="1307" t="s">
        <v>1419</v>
      </c>
      <c r="C5" s="1263" t="s">
        <v>50</v>
      </c>
      <c r="D5" s="1266"/>
      <c r="E5" s="1258">
        <v>4350</v>
      </c>
      <c r="F5" s="1258">
        <v>2122</v>
      </c>
      <c r="G5" s="1308" t="s">
        <v>93</v>
      </c>
      <c r="H5" s="1309">
        <v>0</v>
      </c>
      <c r="I5" s="1264">
        <v>846</v>
      </c>
      <c r="J5" s="1310">
        <v>846</v>
      </c>
    </row>
    <row r="6" spans="1:10" ht="12.75" customHeight="1" x14ac:dyDescent="0.3">
      <c r="A6" s="1259"/>
      <c r="B6" s="1307" t="s">
        <v>1420</v>
      </c>
      <c r="C6" s="1263" t="s">
        <v>50</v>
      </c>
      <c r="D6" s="1266"/>
      <c r="E6" s="1258">
        <v>4359</v>
      </c>
      <c r="F6" s="1258">
        <v>2122</v>
      </c>
      <c r="G6" s="1308" t="s">
        <v>96</v>
      </c>
      <c r="H6" s="1309">
        <v>0</v>
      </c>
      <c r="I6" s="1264">
        <v>29</v>
      </c>
      <c r="J6" s="1310">
        <v>29</v>
      </c>
    </row>
    <row r="7" spans="1:10" ht="12.75" customHeight="1" x14ac:dyDescent="0.3">
      <c r="A7" s="1259"/>
      <c r="B7" s="1307" t="s">
        <v>1421</v>
      </c>
      <c r="C7" s="1263" t="s">
        <v>50</v>
      </c>
      <c r="D7" s="1266"/>
      <c r="E7" s="1258">
        <v>4351</v>
      </c>
      <c r="F7" s="1258">
        <v>2122</v>
      </c>
      <c r="G7" s="1308" t="s">
        <v>90</v>
      </c>
      <c r="H7" s="1309">
        <v>0</v>
      </c>
      <c r="I7" s="1264">
        <v>46</v>
      </c>
      <c r="J7" s="1310">
        <v>46</v>
      </c>
    </row>
    <row r="8" spans="1:10" ht="12.75" customHeight="1" x14ac:dyDescent="0.3">
      <c r="A8" s="1259"/>
      <c r="B8" s="1307" t="s">
        <v>1422</v>
      </c>
      <c r="C8" s="1263" t="s">
        <v>50</v>
      </c>
      <c r="D8" s="1266"/>
      <c r="E8" s="1258">
        <v>4350</v>
      </c>
      <c r="F8" s="1258">
        <v>2122</v>
      </c>
      <c r="G8" s="1308" t="s">
        <v>87</v>
      </c>
      <c r="H8" s="1309">
        <v>0</v>
      </c>
      <c r="I8" s="1264">
        <v>1067</v>
      </c>
      <c r="J8" s="1310">
        <v>1067</v>
      </c>
    </row>
    <row r="9" spans="1:10" ht="12.75" customHeight="1" x14ac:dyDescent="0.3">
      <c r="A9" s="1259"/>
      <c r="B9" s="1307" t="s">
        <v>1423</v>
      </c>
      <c r="C9" s="1263" t="s">
        <v>50</v>
      </c>
      <c r="D9" s="1266"/>
      <c r="E9" s="1258">
        <v>4357</v>
      </c>
      <c r="F9" s="1258">
        <v>2122</v>
      </c>
      <c r="G9" s="1308" t="s">
        <v>99</v>
      </c>
      <c r="H9" s="1309">
        <v>0</v>
      </c>
      <c r="I9" s="1264">
        <v>467.96</v>
      </c>
      <c r="J9" s="1310">
        <v>467.96</v>
      </c>
    </row>
    <row r="10" spans="1:10" ht="12.75" customHeight="1" x14ac:dyDescent="0.3">
      <c r="A10" s="1259"/>
      <c r="B10" s="1307" t="s">
        <v>1424</v>
      </c>
      <c r="C10" s="1263" t="s">
        <v>50</v>
      </c>
      <c r="D10" s="1266"/>
      <c r="E10" s="1258">
        <v>4359</v>
      </c>
      <c r="F10" s="1258">
        <v>2122</v>
      </c>
      <c r="G10" s="1308" t="s">
        <v>102</v>
      </c>
      <c r="H10" s="1309">
        <v>0</v>
      </c>
      <c r="I10" s="1264">
        <v>47</v>
      </c>
      <c r="J10" s="1310">
        <v>47</v>
      </c>
    </row>
    <row r="11" spans="1:10" ht="12.75" customHeight="1" x14ac:dyDescent="0.3">
      <c r="A11" s="1265"/>
      <c r="B11" s="1307" t="s">
        <v>1425</v>
      </c>
      <c r="C11" s="1263" t="s">
        <v>50</v>
      </c>
      <c r="D11" s="1266"/>
      <c r="E11" s="1258">
        <v>4356</v>
      </c>
      <c r="F11" s="1258">
        <v>2122</v>
      </c>
      <c r="G11" s="1308" t="s">
        <v>83</v>
      </c>
      <c r="H11" s="1309">
        <v>0</v>
      </c>
      <c r="I11" s="1264">
        <v>8</v>
      </c>
      <c r="J11" s="1310">
        <v>8</v>
      </c>
    </row>
    <row r="12" spans="1:10" ht="12.75" customHeight="1" x14ac:dyDescent="0.3">
      <c r="A12" s="1246" t="s">
        <v>11</v>
      </c>
      <c r="B12" s="1266" t="s">
        <v>1426</v>
      </c>
      <c r="C12" s="1263" t="s">
        <v>50</v>
      </c>
      <c r="D12" s="1258">
        <v>13305</v>
      </c>
      <c r="E12" s="1266"/>
      <c r="F12" s="1258">
        <v>4122</v>
      </c>
      <c r="G12" s="1237" t="s">
        <v>87</v>
      </c>
      <c r="H12" s="1311">
        <v>0</v>
      </c>
      <c r="I12" s="1312">
        <v>6.3</v>
      </c>
      <c r="J12" s="1311">
        <v>6.3</v>
      </c>
    </row>
    <row r="13" spans="1:10" ht="12.75" customHeight="1" x14ac:dyDescent="0.3">
      <c r="A13" s="1265"/>
      <c r="B13" s="1313" t="s">
        <v>1427</v>
      </c>
      <c r="C13" s="1263" t="s">
        <v>50</v>
      </c>
      <c r="D13" s="1237" t="s">
        <v>85</v>
      </c>
      <c r="E13" s="1258">
        <v>4350</v>
      </c>
      <c r="F13" s="1258">
        <v>5336</v>
      </c>
      <c r="G13" s="1247" t="s">
        <v>87</v>
      </c>
      <c r="H13" s="1238">
        <v>0</v>
      </c>
      <c r="I13" s="1260">
        <v>6.3</v>
      </c>
      <c r="J13" s="1238">
        <v>6.3</v>
      </c>
    </row>
    <row r="14" spans="1:10" ht="12.75" customHeight="1" x14ac:dyDescent="0.3">
      <c r="A14" s="1270" t="s">
        <v>60</v>
      </c>
      <c r="B14" s="1213" t="s">
        <v>1428</v>
      </c>
      <c r="C14" s="1224"/>
      <c r="D14" s="1224"/>
      <c r="E14" s="1224"/>
      <c r="F14" s="1224">
        <v>4216</v>
      </c>
      <c r="G14" s="1224">
        <v>6202</v>
      </c>
      <c r="H14" s="1296">
        <v>5404.6</v>
      </c>
      <c r="I14" s="1297">
        <v>-4661.5200000000004</v>
      </c>
      <c r="J14" s="1296">
        <v>743.07999999999993</v>
      </c>
    </row>
    <row r="15" spans="1:10" ht="12.75" customHeight="1" x14ac:dyDescent="0.3">
      <c r="A15" s="1233"/>
      <c r="B15" s="1213" t="s">
        <v>1429</v>
      </c>
      <c r="C15" s="1224"/>
      <c r="D15" s="1224"/>
      <c r="E15" s="1224">
        <v>3412</v>
      </c>
      <c r="F15" s="1224">
        <v>6121</v>
      </c>
      <c r="G15" s="1224">
        <v>6202</v>
      </c>
      <c r="H15" s="1296">
        <v>20500</v>
      </c>
      <c r="I15" s="1297">
        <v>-4661.5200000000004</v>
      </c>
      <c r="J15" s="1296">
        <v>15838.48</v>
      </c>
    </row>
    <row r="16" spans="1:10" ht="12.75" customHeight="1" x14ac:dyDescent="0.3">
      <c r="A16" s="1259" t="s">
        <v>73</v>
      </c>
      <c r="B16" s="1266" t="s">
        <v>1430</v>
      </c>
      <c r="C16" s="1263" t="s">
        <v>50</v>
      </c>
      <c r="D16" s="1237" t="s">
        <v>127</v>
      </c>
      <c r="E16" s="1258"/>
      <c r="F16" s="1258">
        <v>4116</v>
      </c>
      <c r="G16" s="1247" t="s">
        <v>1431</v>
      </c>
      <c r="H16" s="1305">
        <v>0</v>
      </c>
      <c r="I16" s="1306">
        <v>617.64</v>
      </c>
      <c r="J16" s="1238">
        <v>617.64</v>
      </c>
    </row>
    <row r="17" spans="1:10" ht="12.75" customHeight="1" x14ac:dyDescent="0.3">
      <c r="A17" s="1259"/>
      <c r="B17" s="1266" t="s">
        <v>1432</v>
      </c>
      <c r="C17" s="1263" t="s">
        <v>50</v>
      </c>
      <c r="D17" s="1237" t="s">
        <v>130</v>
      </c>
      <c r="E17" s="1258"/>
      <c r="F17" s="1258">
        <v>4116</v>
      </c>
      <c r="G17" s="1247" t="s">
        <v>1431</v>
      </c>
      <c r="H17" s="1305">
        <v>0</v>
      </c>
      <c r="I17" s="1306">
        <v>72.66</v>
      </c>
      <c r="J17" s="1238">
        <v>72.66</v>
      </c>
    </row>
    <row r="18" spans="1:10" ht="12.75" customHeight="1" x14ac:dyDescent="0.3">
      <c r="A18" s="1259"/>
      <c r="B18" s="1266" t="s">
        <v>1433</v>
      </c>
      <c r="C18" s="1263" t="s">
        <v>50</v>
      </c>
      <c r="D18" s="1237" t="s">
        <v>127</v>
      </c>
      <c r="E18" s="1258">
        <v>5011</v>
      </c>
      <c r="F18" s="1258">
        <v>4399</v>
      </c>
      <c r="G18" s="1247" t="s">
        <v>1431</v>
      </c>
      <c r="H18" s="1305">
        <v>0</v>
      </c>
      <c r="I18" s="1306">
        <v>442.49</v>
      </c>
      <c r="J18" s="1238">
        <v>442.49</v>
      </c>
    </row>
    <row r="19" spans="1:10" ht="12.75" customHeight="1" x14ac:dyDescent="0.3">
      <c r="A19" s="1259"/>
      <c r="B19" s="1266" t="s">
        <v>1434</v>
      </c>
      <c r="C19" s="1263" t="s">
        <v>50</v>
      </c>
      <c r="D19" s="1237" t="s">
        <v>130</v>
      </c>
      <c r="E19" s="1258">
        <v>5011</v>
      </c>
      <c r="F19" s="1258">
        <v>4399</v>
      </c>
      <c r="G19" s="1247" t="s">
        <v>1431</v>
      </c>
      <c r="H19" s="1305">
        <v>0</v>
      </c>
      <c r="I19" s="1306">
        <v>72.66</v>
      </c>
      <c r="J19" s="1238">
        <v>72.66</v>
      </c>
    </row>
    <row r="20" spans="1:10" ht="12.75" customHeight="1" x14ac:dyDescent="0.3">
      <c r="A20" s="1259"/>
      <c r="B20" s="1266" t="s">
        <v>1435</v>
      </c>
      <c r="C20" s="1263" t="s">
        <v>50</v>
      </c>
      <c r="D20" s="1237" t="s">
        <v>127</v>
      </c>
      <c r="E20" s="1258">
        <v>5031</v>
      </c>
      <c r="F20" s="1258">
        <v>4399</v>
      </c>
      <c r="G20" s="1247" t="s">
        <v>1431</v>
      </c>
      <c r="H20" s="1305">
        <v>0</v>
      </c>
      <c r="I20" s="1306">
        <v>128.79</v>
      </c>
      <c r="J20" s="1238">
        <v>128.79</v>
      </c>
    </row>
    <row r="21" spans="1:10" ht="12.75" customHeight="1" x14ac:dyDescent="0.3">
      <c r="A21" s="1265"/>
      <c r="B21" s="1266" t="s">
        <v>1436</v>
      </c>
      <c r="C21" s="1263" t="s">
        <v>50</v>
      </c>
      <c r="D21" s="1237" t="s">
        <v>127</v>
      </c>
      <c r="E21" s="1258">
        <v>5032</v>
      </c>
      <c r="F21" s="1258">
        <v>4399</v>
      </c>
      <c r="G21" s="1247" t="s">
        <v>1431</v>
      </c>
      <c r="H21" s="1305">
        <v>0</v>
      </c>
      <c r="I21" s="1306">
        <v>46.36</v>
      </c>
      <c r="J21" s="1238">
        <v>46.36</v>
      </c>
    </row>
    <row r="22" spans="1:10" ht="12.75" customHeight="1" x14ac:dyDescent="0.3">
      <c r="A22" s="1246" t="s">
        <v>125</v>
      </c>
      <c r="B22" s="1320" t="s">
        <v>1437</v>
      </c>
      <c r="C22" s="1321" t="s">
        <v>50</v>
      </c>
      <c r="D22" s="1265"/>
      <c r="E22" s="1322">
        <v>3111</v>
      </c>
      <c r="F22" s="1322">
        <v>2322</v>
      </c>
      <c r="G22" s="1247" t="s">
        <v>760</v>
      </c>
      <c r="H22" s="1323">
        <v>0</v>
      </c>
      <c r="I22" s="1324">
        <v>110.15</v>
      </c>
      <c r="J22" s="1238">
        <v>110.15</v>
      </c>
    </row>
    <row r="23" spans="1:10" ht="12.75" customHeight="1" x14ac:dyDescent="0.3">
      <c r="A23" s="1259"/>
      <c r="B23" s="1320" t="s">
        <v>1438</v>
      </c>
      <c r="C23" s="1321" t="s">
        <v>50</v>
      </c>
      <c r="D23" s="1265"/>
      <c r="E23" s="1322">
        <v>3111</v>
      </c>
      <c r="F23" s="1322">
        <v>2322</v>
      </c>
      <c r="G23" s="1247" t="s">
        <v>760</v>
      </c>
      <c r="H23" s="1323">
        <v>0</v>
      </c>
      <c r="I23" s="1324">
        <v>1686.82</v>
      </c>
      <c r="J23" s="1238">
        <v>1686.82</v>
      </c>
    </row>
    <row r="24" spans="1:10" ht="12.75" customHeight="1" x14ac:dyDescent="0.3">
      <c r="A24" s="1265"/>
      <c r="B24" s="1320" t="s">
        <v>1439</v>
      </c>
      <c r="C24" s="1321" t="s">
        <v>50</v>
      </c>
      <c r="D24" s="1265"/>
      <c r="E24" s="1322">
        <v>3421</v>
      </c>
      <c r="F24" s="1322">
        <v>2322</v>
      </c>
      <c r="G24" s="1247" t="s">
        <v>760</v>
      </c>
      <c r="H24" s="1323">
        <v>0</v>
      </c>
      <c r="I24" s="1324">
        <v>99.78</v>
      </c>
      <c r="J24" s="1238">
        <v>99.78</v>
      </c>
    </row>
    <row r="25" spans="1:10" ht="12.75" customHeight="1" x14ac:dyDescent="0.3">
      <c r="A25" s="1246" t="s">
        <v>143</v>
      </c>
      <c r="B25" s="1266" t="s">
        <v>1440</v>
      </c>
      <c r="C25" s="1263" t="s">
        <v>50</v>
      </c>
      <c r="D25" s="1237" t="s">
        <v>579</v>
      </c>
      <c r="E25" s="1258"/>
      <c r="F25" s="1237" t="s">
        <v>1441</v>
      </c>
      <c r="G25" s="1237" t="s">
        <v>580</v>
      </c>
      <c r="H25" s="1238">
        <v>995.99</v>
      </c>
      <c r="I25" s="1260">
        <v>400.21</v>
      </c>
      <c r="J25" s="1238">
        <v>1396.2</v>
      </c>
    </row>
    <row r="26" spans="1:10" ht="12.75" customHeight="1" x14ac:dyDescent="0.3">
      <c r="A26" s="1271"/>
      <c r="B26" s="1165" t="s">
        <v>1442</v>
      </c>
      <c r="C26" s="1223"/>
      <c r="D26" s="1200" t="s">
        <v>579</v>
      </c>
      <c r="E26" s="1164">
        <v>4369</v>
      </c>
      <c r="F26" s="1200" t="s">
        <v>1443</v>
      </c>
      <c r="G26" s="1200" t="s">
        <v>580</v>
      </c>
      <c r="H26" s="1220">
        <v>989.99</v>
      </c>
      <c r="I26" s="1221">
        <v>-7.79</v>
      </c>
      <c r="J26" s="1220">
        <v>982.2</v>
      </c>
    </row>
    <row r="27" spans="1:10" ht="12.75" customHeight="1" x14ac:dyDescent="0.3">
      <c r="A27" s="1233"/>
      <c r="B27" s="1165" t="s">
        <v>1442</v>
      </c>
      <c r="C27" s="1223"/>
      <c r="D27" s="1200"/>
      <c r="E27" s="1164">
        <v>4369</v>
      </c>
      <c r="F27" s="1200" t="s">
        <v>1443</v>
      </c>
      <c r="G27" s="1200" t="s">
        <v>580</v>
      </c>
      <c r="H27" s="1220">
        <v>217.9</v>
      </c>
      <c r="I27" s="1221">
        <v>7.79</v>
      </c>
      <c r="J27" s="1220">
        <v>225.69</v>
      </c>
    </row>
    <row r="28" spans="1:10" ht="12.75" customHeight="1" x14ac:dyDescent="0.3">
      <c r="A28" s="1246" t="s">
        <v>146</v>
      </c>
      <c r="B28" s="1266" t="s">
        <v>1444</v>
      </c>
      <c r="C28" s="1263" t="s">
        <v>50</v>
      </c>
      <c r="D28" s="1237" t="s">
        <v>62</v>
      </c>
      <c r="E28" s="1258"/>
      <c r="F28" s="1258">
        <v>4122</v>
      </c>
      <c r="G28" s="1247" t="s">
        <v>56</v>
      </c>
      <c r="H28" s="1305">
        <v>21</v>
      </c>
      <c r="I28" s="1347">
        <v>31</v>
      </c>
      <c r="J28" s="1220">
        <v>52</v>
      </c>
    </row>
    <row r="29" spans="1:10" ht="12.75" customHeight="1" x14ac:dyDescent="0.3">
      <c r="A29" s="1265"/>
      <c r="B29" s="1266" t="s">
        <v>1445</v>
      </c>
      <c r="C29" s="1263" t="s">
        <v>50</v>
      </c>
      <c r="D29" s="1237" t="s">
        <v>62</v>
      </c>
      <c r="E29" s="1258">
        <v>3113</v>
      </c>
      <c r="F29" s="1258">
        <v>5336</v>
      </c>
      <c r="G29" s="1247" t="s">
        <v>56</v>
      </c>
      <c r="H29" s="1305">
        <v>21</v>
      </c>
      <c r="I29" s="1347">
        <v>31</v>
      </c>
      <c r="J29" s="1220">
        <v>52</v>
      </c>
    </row>
    <row r="30" spans="1:10" ht="12.75" customHeight="1" x14ac:dyDescent="0.3">
      <c r="A30" s="1190"/>
      <c r="B30" s="1191"/>
      <c r="C30" s="1192"/>
      <c r="D30" s="1192"/>
      <c r="E30" s="1177"/>
      <c r="F30" s="1193" t="s">
        <v>9</v>
      </c>
      <c r="G30" s="1194"/>
      <c r="H30" s="1195">
        <v>6421.59</v>
      </c>
      <c r="I30" s="1202">
        <v>873.99999999999977</v>
      </c>
      <c r="J30" s="1195">
        <v>7295.59</v>
      </c>
    </row>
    <row r="31" spans="1:10" ht="12.75" customHeight="1" x14ac:dyDescent="0.3">
      <c r="A31" s="1190"/>
      <c r="B31" s="1196" t="s">
        <v>37</v>
      </c>
      <c r="C31" s="1192"/>
      <c r="D31" s="1192"/>
      <c r="E31" s="1177"/>
      <c r="F31" s="1193" t="s">
        <v>1446</v>
      </c>
      <c r="G31" s="1194"/>
      <c r="H31" s="1195">
        <v>1228.8900000000001</v>
      </c>
      <c r="I31" s="1202">
        <v>727.59999999999991</v>
      </c>
      <c r="J31" s="1195">
        <v>1956.49</v>
      </c>
    </row>
    <row r="32" spans="1:10" ht="12.75" customHeight="1" x14ac:dyDescent="0.3">
      <c r="A32" s="1190"/>
      <c r="B32" s="1196"/>
      <c r="C32" s="1192"/>
      <c r="D32" s="1192"/>
      <c r="E32" s="1177"/>
      <c r="F32" s="1193" t="s">
        <v>1447</v>
      </c>
      <c r="G32" s="1194"/>
      <c r="H32" s="1195">
        <v>20500</v>
      </c>
      <c r="I32" s="1202">
        <v>-4661.5200000000004</v>
      </c>
      <c r="J32" s="1220">
        <v>15838.48</v>
      </c>
    </row>
    <row r="33" spans="1:10" ht="12.75" customHeight="1" x14ac:dyDescent="0.3">
      <c r="A33" s="1172"/>
      <c r="B33" s="1177"/>
      <c r="C33" s="1181"/>
      <c r="D33" s="1181"/>
      <c r="E33" s="1177"/>
      <c r="F33" s="1197" t="s">
        <v>18</v>
      </c>
      <c r="G33" s="1198"/>
      <c r="H33" s="1201">
        <v>-15307.3</v>
      </c>
      <c r="I33" s="1199">
        <v>4807.92</v>
      </c>
      <c r="J33" s="1225">
        <v>-10499.38</v>
      </c>
    </row>
    <row r="34" spans="1:10" ht="12.75" customHeight="1" x14ac:dyDescent="0.3">
      <c r="A34" s="1170" t="s">
        <v>21</v>
      </c>
      <c r="B34" s="1173"/>
      <c r="C34" s="1171"/>
      <c r="D34" s="1171"/>
      <c r="E34" s="1176"/>
      <c r="F34" s="1173"/>
      <c r="G34" s="1173"/>
      <c r="H34" s="1175"/>
      <c r="I34" s="1175"/>
      <c r="J34" s="1220"/>
    </row>
    <row r="35" spans="1:10" ht="12.75" customHeight="1" x14ac:dyDescent="0.3">
      <c r="A35" s="1250" t="s">
        <v>8</v>
      </c>
      <c r="B35" s="1282" t="s">
        <v>1448</v>
      </c>
      <c r="C35" s="1236"/>
      <c r="D35" s="1179"/>
      <c r="E35" s="1283">
        <v>4350</v>
      </c>
      <c r="F35" s="1283">
        <v>5331</v>
      </c>
      <c r="G35" s="1285" t="s">
        <v>93</v>
      </c>
      <c r="H35" s="1286">
        <v>1933</v>
      </c>
      <c r="I35" s="1287">
        <v>-379</v>
      </c>
      <c r="J35" s="1183">
        <v>1554</v>
      </c>
    </row>
    <row r="36" spans="1:10" ht="12.75" customHeight="1" x14ac:dyDescent="0.3">
      <c r="A36" s="1261"/>
      <c r="B36" s="1282" t="s">
        <v>1449</v>
      </c>
      <c r="C36" s="1236"/>
      <c r="D36" s="1179"/>
      <c r="E36" s="1283">
        <v>4359</v>
      </c>
      <c r="F36" s="1283">
        <v>5331</v>
      </c>
      <c r="G36" s="1285" t="s">
        <v>96</v>
      </c>
      <c r="H36" s="1286">
        <v>219</v>
      </c>
      <c r="I36" s="1287">
        <v>15</v>
      </c>
      <c r="J36" s="1183">
        <v>234</v>
      </c>
    </row>
    <row r="37" spans="1:10" ht="12.75" customHeight="1" x14ac:dyDescent="0.3">
      <c r="A37" s="1261"/>
      <c r="B37" s="1282" t="s">
        <v>1450</v>
      </c>
      <c r="C37" s="1236"/>
      <c r="D37" s="1179"/>
      <c r="E37" s="1283">
        <v>4351</v>
      </c>
      <c r="F37" s="1283">
        <v>5331</v>
      </c>
      <c r="G37" s="1284" t="s">
        <v>90</v>
      </c>
      <c r="H37" s="1303">
        <v>315</v>
      </c>
      <c r="I37" s="1304">
        <v>-30</v>
      </c>
      <c r="J37" s="1183">
        <v>285</v>
      </c>
    </row>
    <row r="38" spans="1:10" ht="12.75" customHeight="1" x14ac:dyDescent="0.3">
      <c r="A38" s="1261"/>
      <c r="B38" s="1282" t="s">
        <v>1451</v>
      </c>
      <c r="C38" s="1236"/>
      <c r="D38" s="1179"/>
      <c r="E38" s="1283">
        <v>4350</v>
      </c>
      <c r="F38" s="1283">
        <v>5331</v>
      </c>
      <c r="G38" s="1284" t="s">
        <v>87</v>
      </c>
      <c r="H38" s="1303">
        <v>3720</v>
      </c>
      <c r="I38" s="1304">
        <v>25</v>
      </c>
      <c r="J38" s="1183">
        <v>3745</v>
      </c>
    </row>
    <row r="39" spans="1:10" ht="12.75" customHeight="1" x14ac:dyDescent="0.3">
      <c r="A39" s="1261"/>
      <c r="B39" s="1282" t="s">
        <v>1452</v>
      </c>
      <c r="C39" s="1236"/>
      <c r="D39" s="1179"/>
      <c r="E39" s="1283">
        <v>4357</v>
      </c>
      <c r="F39" s="1283">
        <v>5331</v>
      </c>
      <c r="G39" s="1284" t="s">
        <v>99</v>
      </c>
      <c r="H39" s="1303">
        <v>1112</v>
      </c>
      <c r="I39" s="1304">
        <v>-219</v>
      </c>
      <c r="J39" s="1183">
        <v>893</v>
      </c>
    </row>
    <row r="40" spans="1:10" ht="12.75" customHeight="1" x14ac:dyDescent="0.3">
      <c r="A40" s="1261"/>
      <c r="B40" s="1288" t="s">
        <v>1453</v>
      </c>
      <c r="C40" s="1236"/>
      <c r="D40" s="1179"/>
      <c r="E40" s="1283">
        <v>4359</v>
      </c>
      <c r="F40" s="1283">
        <v>5331</v>
      </c>
      <c r="G40" s="1285" t="s">
        <v>102</v>
      </c>
      <c r="H40" s="1183">
        <v>605</v>
      </c>
      <c r="I40" s="1184">
        <v>53</v>
      </c>
      <c r="J40" s="1220">
        <v>658</v>
      </c>
    </row>
    <row r="41" spans="1:10" ht="12.75" customHeight="1" x14ac:dyDescent="0.3">
      <c r="A41" s="1251"/>
      <c r="B41" s="1282" t="s">
        <v>1454</v>
      </c>
      <c r="C41" s="1236"/>
      <c r="D41" s="1179"/>
      <c r="E41" s="1283">
        <v>4356</v>
      </c>
      <c r="F41" s="1283">
        <v>5331</v>
      </c>
      <c r="G41" s="1284" t="s">
        <v>83</v>
      </c>
      <c r="H41" s="1303">
        <v>412</v>
      </c>
      <c r="I41" s="1304">
        <v>-40</v>
      </c>
      <c r="J41" s="1174">
        <v>372</v>
      </c>
    </row>
    <row r="42" spans="1:10" ht="12.75" customHeight="1" x14ac:dyDescent="0.3">
      <c r="A42" s="1261" t="s">
        <v>11</v>
      </c>
      <c r="B42" s="1289" t="s">
        <v>1455</v>
      </c>
      <c r="C42" s="1224"/>
      <c r="D42" s="1224"/>
      <c r="E42" s="1240">
        <v>6171</v>
      </c>
      <c r="F42" s="1234">
        <v>5011</v>
      </c>
      <c r="G42" s="1290"/>
      <c r="H42" s="1291">
        <v>49428.160000000003</v>
      </c>
      <c r="I42" s="1292">
        <v>50</v>
      </c>
      <c r="J42" s="1293">
        <v>49478.16</v>
      </c>
    </row>
    <row r="43" spans="1:10" ht="12.75" customHeight="1" x14ac:dyDescent="0.3">
      <c r="A43" s="1249"/>
      <c r="B43" s="1289" t="s">
        <v>1456</v>
      </c>
      <c r="C43" s="1224"/>
      <c r="D43" s="1224"/>
      <c r="E43" s="1240">
        <v>5311</v>
      </c>
      <c r="F43" s="1234">
        <v>5011</v>
      </c>
      <c r="G43" s="1241" t="s">
        <v>512</v>
      </c>
      <c r="H43" s="1291">
        <v>8426</v>
      </c>
      <c r="I43" s="1292">
        <v>-50</v>
      </c>
      <c r="J43" s="1293">
        <v>8376</v>
      </c>
    </row>
    <row r="44" spans="1:10" ht="12.75" customHeight="1" x14ac:dyDescent="0.3">
      <c r="A44" s="1243" t="s">
        <v>60</v>
      </c>
      <c r="B44" s="1289" t="s">
        <v>1457</v>
      </c>
      <c r="C44" s="1224"/>
      <c r="D44" s="1224"/>
      <c r="E44" s="1240">
        <v>6171</v>
      </c>
      <c r="F44" s="1234">
        <v>5176</v>
      </c>
      <c r="G44" s="1294"/>
      <c r="H44" s="1291">
        <v>30</v>
      </c>
      <c r="I44" s="1292">
        <v>5</v>
      </c>
      <c r="J44" s="1293">
        <v>35</v>
      </c>
    </row>
    <row r="45" spans="1:10" ht="12.75" customHeight="1" x14ac:dyDescent="0.3">
      <c r="A45" s="1295"/>
      <c r="B45" s="1289" t="s">
        <v>1458</v>
      </c>
      <c r="C45" s="1224"/>
      <c r="D45" s="1224"/>
      <c r="E45" s="1240">
        <v>6112</v>
      </c>
      <c r="F45" s="1234">
        <v>5176</v>
      </c>
      <c r="G45" s="1294"/>
      <c r="H45" s="1291">
        <v>20</v>
      </c>
      <c r="I45" s="1292">
        <v>-5</v>
      </c>
      <c r="J45" s="1293">
        <v>15</v>
      </c>
    </row>
    <row r="46" spans="1:10" ht="12.75" customHeight="1" x14ac:dyDescent="0.3">
      <c r="A46" s="1243" t="s">
        <v>73</v>
      </c>
      <c r="B46" s="1348" t="s">
        <v>1459</v>
      </c>
      <c r="C46" s="1179"/>
      <c r="D46" s="1179"/>
      <c r="E46" s="1240">
        <v>3314</v>
      </c>
      <c r="F46" s="1234">
        <v>5011</v>
      </c>
      <c r="G46" s="1294" t="s">
        <v>1090</v>
      </c>
      <c r="H46" s="1291">
        <v>329.37</v>
      </c>
      <c r="I46" s="1292">
        <v>15</v>
      </c>
      <c r="J46" s="1293">
        <v>344.37</v>
      </c>
    </row>
    <row r="47" spans="1:10" ht="12.75" customHeight="1" x14ac:dyDescent="0.3">
      <c r="A47" s="1249"/>
      <c r="B47" s="1348" t="s">
        <v>1460</v>
      </c>
      <c r="C47" s="1179"/>
      <c r="D47" s="1179"/>
      <c r="E47" s="1240">
        <v>3314</v>
      </c>
      <c r="F47" s="1234">
        <v>5031</v>
      </c>
      <c r="G47" s="1294" t="s">
        <v>1090</v>
      </c>
      <c r="H47" s="1291"/>
      <c r="I47" s="1292"/>
      <c r="J47" s="1293"/>
    </row>
    <row r="48" spans="1:10" ht="12.75" customHeight="1" x14ac:dyDescent="0.3">
      <c r="A48" s="1249"/>
      <c r="B48" s="1348" t="s">
        <v>1461</v>
      </c>
      <c r="C48" s="1179"/>
      <c r="D48" s="1179"/>
      <c r="E48" s="1240">
        <v>3314</v>
      </c>
      <c r="F48" s="1234">
        <v>5032</v>
      </c>
      <c r="G48" s="1294" t="s">
        <v>1090</v>
      </c>
      <c r="H48" s="1291"/>
      <c r="I48" s="1292"/>
      <c r="J48" s="1293"/>
    </row>
    <row r="49" spans="1:10" ht="12.75" customHeight="1" x14ac:dyDescent="0.3">
      <c r="A49" s="1257"/>
      <c r="B49" s="1348" t="s">
        <v>1462</v>
      </c>
      <c r="C49" s="1179"/>
      <c r="D49" s="1179"/>
      <c r="E49" s="1240">
        <v>3314</v>
      </c>
      <c r="F49" s="1234">
        <v>5011</v>
      </c>
      <c r="G49" s="1294" t="s">
        <v>164</v>
      </c>
      <c r="H49" s="1291">
        <v>946.95</v>
      </c>
      <c r="I49" s="1292">
        <v>-15</v>
      </c>
      <c r="J49" s="1293">
        <v>931.95</v>
      </c>
    </row>
    <row r="50" spans="1:10" ht="12.75" customHeight="1" x14ac:dyDescent="0.3">
      <c r="A50" s="1257"/>
      <c r="B50" s="1348" t="s">
        <v>1463</v>
      </c>
      <c r="C50" s="1179"/>
      <c r="D50" s="1179"/>
      <c r="E50" s="1240">
        <v>3314</v>
      </c>
      <c r="F50" s="1234">
        <v>5031</v>
      </c>
      <c r="G50" s="1294" t="s">
        <v>164</v>
      </c>
      <c r="H50" s="1291"/>
      <c r="I50" s="1292"/>
      <c r="J50" s="1293"/>
    </row>
    <row r="51" spans="1:10" ht="12.75" customHeight="1" x14ac:dyDescent="0.3">
      <c r="A51" s="1295"/>
      <c r="B51" s="1348" t="s">
        <v>1464</v>
      </c>
      <c r="C51" s="1179"/>
      <c r="D51" s="1179"/>
      <c r="E51" s="1240">
        <v>3314</v>
      </c>
      <c r="F51" s="1234">
        <v>5032</v>
      </c>
      <c r="G51" s="1294" t="s">
        <v>164</v>
      </c>
      <c r="H51" s="1291"/>
      <c r="I51" s="1292"/>
      <c r="J51" s="1293"/>
    </row>
    <row r="52" spans="1:10" ht="12.75" customHeight="1" x14ac:dyDescent="0.3">
      <c r="A52" s="1243" t="s">
        <v>125</v>
      </c>
      <c r="B52" s="1289" t="s">
        <v>1465</v>
      </c>
      <c r="C52" s="1179"/>
      <c r="D52" s="1179"/>
      <c r="E52" s="1240">
        <v>6171</v>
      </c>
      <c r="F52" s="1234">
        <v>5424</v>
      </c>
      <c r="G52" s="1294"/>
      <c r="H52" s="1291">
        <v>200</v>
      </c>
      <c r="I52" s="1292">
        <v>20</v>
      </c>
      <c r="J52" s="1293">
        <v>220</v>
      </c>
    </row>
    <row r="53" spans="1:10" ht="12.75" customHeight="1" x14ac:dyDescent="0.3">
      <c r="A53" s="1295"/>
      <c r="B53" s="1289" t="s">
        <v>1466</v>
      </c>
      <c r="C53" s="1179"/>
      <c r="D53" s="1179"/>
      <c r="E53" s="1240">
        <v>6171</v>
      </c>
      <c r="F53" s="1234">
        <v>5021</v>
      </c>
      <c r="G53" s="1294"/>
      <c r="H53" s="1291">
        <v>240</v>
      </c>
      <c r="I53" s="1292">
        <v>-20</v>
      </c>
      <c r="J53" s="1293">
        <v>220</v>
      </c>
    </row>
    <row r="54" spans="1:10" ht="12.75" customHeight="1" x14ac:dyDescent="0.3">
      <c r="A54" s="1243" t="s">
        <v>143</v>
      </c>
      <c r="B54" s="1213" t="s">
        <v>1467</v>
      </c>
      <c r="C54" s="1224"/>
      <c r="D54" s="1179"/>
      <c r="E54" s="1224">
        <v>5311</v>
      </c>
      <c r="F54" s="1224">
        <v>5137</v>
      </c>
      <c r="G54" s="1229" t="s">
        <v>512</v>
      </c>
      <c r="H54" s="1262">
        <v>130</v>
      </c>
      <c r="I54" s="1245">
        <v>4</v>
      </c>
      <c r="J54" s="1220">
        <v>134</v>
      </c>
    </row>
    <row r="55" spans="1:10" ht="12.75" customHeight="1" x14ac:dyDescent="0.3">
      <c r="A55" s="1257"/>
      <c r="B55" s="1213" t="s">
        <v>1468</v>
      </c>
      <c r="C55" s="1224"/>
      <c r="D55" s="1179"/>
      <c r="E55" s="1224">
        <v>5311</v>
      </c>
      <c r="F55" s="1229" t="s">
        <v>1469</v>
      </c>
      <c r="G55" s="1229" t="s">
        <v>512</v>
      </c>
      <c r="H55" s="1262">
        <v>202</v>
      </c>
      <c r="I55" s="1245">
        <v>-4</v>
      </c>
      <c r="J55" s="1220">
        <v>198</v>
      </c>
    </row>
    <row r="56" spans="1:10" ht="12.75" customHeight="1" x14ac:dyDescent="0.3">
      <c r="A56" s="1257"/>
      <c r="B56" s="1213" t="s">
        <v>1470</v>
      </c>
      <c r="C56" s="1224"/>
      <c r="D56" s="1179"/>
      <c r="E56" s="1224">
        <v>5311</v>
      </c>
      <c r="F56" s="1229" t="s">
        <v>627</v>
      </c>
      <c r="G56" s="1229" t="s">
        <v>512</v>
      </c>
      <c r="H56" s="1262">
        <v>64</v>
      </c>
      <c r="I56" s="1245">
        <v>10</v>
      </c>
      <c r="J56" s="1220">
        <v>74</v>
      </c>
    </row>
    <row r="57" spans="1:10" ht="12.75" customHeight="1" x14ac:dyDescent="0.3">
      <c r="A57" s="1295"/>
      <c r="B57" s="1213" t="s">
        <v>1471</v>
      </c>
      <c r="C57" s="1224"/>
      <c r="D57" s="1179"/>
      <c r="E57" s="1224">
        <v>5311</v>
      </c>
      <c r="F57" s="1229" t="s">
        <v>1472</v>
      </c>
      <c r="G57" s="1229" t="s">
        <v>512</v>
      </c>
      <c r="H57" s="1262">
        <v>64</v>
      </c>
      <c r="I57" s="1245">
        <v>-10</v>
      </c>
      <c r="J57" s="1220">
        <v>54</v>
      </c>
    </row>
    <row r="58" spans="1:10" ht="12.75" customHeight="1" x14ac:dyDescent="0.3">
      <c r="A58" s="1249" t="s">
        <v>146</v>
      </c>
      <c r="B58" s="1213" t="s">
        <v>1473</v>
      </c>
      <c r="C58" s="1224"/>
      <c r="D58" s="1179"/>
      <c r="E58" s="1224">
        <v>3399</v>
      </c>
      <c r="F58" s="1224">
        <v>5021</v>
      </c>
      <c r="G58" s="1229" t="s">
        <v>1474</v>
      </c>
      <c r="H58" s="1262">
        <v>60</v>
      </c>
      <c r="I58" s="1245">
        <v>-40</v>
      </c>
      <c r="J58" s="1220">
        <v>20</v>
      </c>
    </row>
    <row r="59" spans="1:10" ht="12.75" customHeight="1" x14ac:dyDescent="0.3">
      <c r="A59" s="1257"/>
      <c r="B59" s="1213" t="s">
        <v>1475</v>
      </c>
      <c r="C59" s="1179"/>
      <c r="D59" s="1179"/>
      <c r="E59" s="1224">
        <v>3399</v>
      </c>
      <c r="F59" s="1242">
        <v>5031</v>
      </c>
      <c r="G59" s="1229" t="s">
        <v>1474</v>
      </c>
      <c r="H59" s="1262">
        <v>3</v>
      </c>
      <c r="I59" s="1245">
        <v>-2</v>
      </c>
      <c r="J59" s="1220">
        <v>1</v>
      </c>
    </row>
    <row r="60" spans="1:10" ht="12.75" customHeight="1" x14ac:dyDescent="0.3">
      <c r="A60" s="1257"/>
      <c r="B60" s="1213" t="s">
        <v>1476</v>
      </c>
      <c r="C60" s="1179"/>
      <c r="D60" s="1179"/>
      <c r="E60" s="1224">
        <v>3399</v>
      </c>
      <c r="F60" s="1242">
        <v>5194</v>
      </c>
      <c r="G60" s="1229" t="s">
        <v>1474</v>
      </c>
      <c r="H60" s="1262">
        <v>170</v>
      </c>
      <c r="I60" s="1245">
        <v>-120</v>
      </c>
      <c r="J60" s="1220">
        <v>50</v>
      </c>
    </row>
    <row r="61" spans="1:10" ht="12.75" customHeight="1" x14ac:dyDescent="0.3">
      <c r="A61" s="1248"/>
      <c r="B61" s="1213" t="s">
        <v>1477</v>
      </c>
      <c r="C61" s="1179"/>
      <c r="D61" s="1179"/>
      <c r="E61" s="1224">
        <v>4339</v>
      </c>
      <c r="F61" s="1242">
        <v>5492</v>
      </c>
      <c r="G61" s="1229" t="s">
        <v>1474</v>
      </c>
      <c r="H61" s="1262">
        <v>170</v>
      </c>
      <c r="I61" s="1245">
        <v>-40</v>
      </c>
      <c r="J61" s="1220">
        <v>130</v>
      </c>
    </row>
    <row r="62" spans="1:10" ht="12.75" customHeight="1" x14ac:dyDescent="0.3">
      <c r="A62" s="1243" t="s">
        <v>148</v>
      </c>
      <c r="B62" s="1252" t="s">
        <v>1478</v>
      </c>
      <c r="C62" s="1224"/>
      <c r="D62" s="1224"/>
      <c r="E62" s="1235">
        <v>6310</v>
      </c>
      <c r="F62" s="1234">
        <v>5141</v>
      </c>
      <c r="G62" s="1241"/>
      <c r="H62" s="1253">
        <v>403.61</v>
      </c>
      <c r="I62" s="1254">
        <v>-390</v>
      </c>
      <c r="J62" s="1220">
        <v>13.610000000000014</v>
      </c>
    </row>
    <row r="63" spans="1:10" ht="12.75" customHeight="1" x14ac:dyDescent="0.3">
      <c r="A63" s="1249"/>
      <c r="B63" s="1252" t="s">
        <v>1479</v>
      </c>
      <c r="C63" s="1224"/>
      <c r="D63" s="1224"/>
      <c r="E63" s="1235">
        <v>6310</v>
      </c>
      <c r="F63" s="1234">
        <v>5141</v>
      </c>
      <c r="G63" s="1241" t="s">
        <v>1480</v>
      </c>
      <c r="H63" s="1253">
        <v>75</v>
      </c>
      <c r="I63" s="1254">
        <v>-10</v>
      </c>
      <c r="J63" s="1220">
        <v>65</v>
      </c>
    </row>
    <row r="64" spans="1:10" ht="12.75" customHeight="1" x14ac:dyDescent="0.3">
      <c r="A64" s="1249"/>
      <c r="B64" s="1252" t="s">
        <v>1481</v>
      </c>
      <c r="C64" s="1224"/>
      <c r="D64" s="1224"/>
      <c r="E64" s="1235">
        <v>6310</v>
      </c>
      <c r="F64" s="1234">
        <v>5141</v>
      </c>
      <c r="G64" s="1241" t="s">
        <v>1482</v>
      </c>
      <c r="H64" s="1253">
        <v>78</v>
      </c>
      <c r="I64" s="1254">
        <v>10</v>
      </c>
      <c r="J64" s="1220">
        <v>88</v>
      </c>
    </row>
    <row r="65" spans="1:10" ht="12.75" customHeight="1" x14ac:dyDescent="0.3">
      <c r="A65" s="1249"/>
      <c r="B65" s="1252" t="s">
        <v>1483</v>
      </c>
      <c r="C65" s="1224"/>
      <c r="D65" s="1224"/>
      <c r="E65" s="1235">
        <v>6310</v>
      </c>
      <c r="F65" s="1234">
        <v>5141</v>
      </c>
      <c r="G65" s="1241" t="s">
        <v>1388</v>
      </c>
      <c r="H65" s="1253">
        <v>115</v>
      </c>
      <c r="I65" s="1254">
        <v>-10</v>
      </c>
      <c r="J65" s="1220">
        <v>105</v>
      </c>
    </row>
    <row r="66" spans="1:10" ht="12.75" customHeight="1" x14ac:dyDescent="0.3">
      <c r="A66" s="1248"/>
      <c r="B66" s="1252" t="s">
        <v>1484</v>
      </c>
      <c r="C66" s="1224"/>
      <c r="D66" s="1224"/>
      <c r="E66" s="1235">
        <v>6310</v>
      </c>
      <c r="F66" s="1234">
        <v>5141</v>
      </c>
      <c r="G66" s="1241" t="s">
        <v>1485</v>
      </c>
      <c r="H66" s="1253">
        <v>88</v>
      </c>
      <c r="I66" s="1254">
        <v>-15</v>
      </c>
      <c r="J66" s="1220">
        <v>73</v>
      </c>
    </row>
    <row r="67" spans="1:10" ht="12.75" customHeight="1" x14ac:dyDescent="0.3">
      <c r="A67" s="1243" t="s">
        <v>156</v>
      </c>
      <c r="B67" s="1252" t="s">
        <v>1486</v>
      </c>
      <c r="C67" s="1224"/>
      <c r="D67" s="1224"/>
      <c r="E67" s="1235">
        <v>3111</v>
      </c>
      <c r="F67" s="1234">
        <v>5901</v>
      </c>
      <c r="G67" s="1241"/>
      <c r="H67" s="1253">
        <v>50</v>
      </c>
      <c r="I67" s="1254">
        <v>-50</v>
      </c>
      <c r="J67" s="1220">
        <v>0</v>
      </c>
    </row>
    <row r="68" spans="1:10" ht="12.75" customHeight="1" x14ac:dyDescent="0.3">
      <c r="A68" s="1249"/>
      <c r="B68" s="1252" t="s">
        <v>1487</v>
      </c>
      <c r="C68" s="1224"/>
      <c r="D68" s="1224"/>
      <c r="E68" s="1235">
        <v>3113</v>
      </c>
      <c r="F68" s="1234">
        <v>5901</v>
      </c>
      <c r="G68" s="1241"/>
      <c r="H68" s="1253">
        <v>370</v>
      </c>
      <c r="I68" s="1254">
        <v>-370</v>
      </c>
      <c r="J68" s="1220">
        <v>0</v>
      </c>
    </row>
    <row r="69" spans="1:10" ht="12.75" customHeight="1" x14ac:dyDescent="0.3">
      <c r="A69" s="1249"/>
      <c r="B69" s="1252" t="s">
        <v>1488</v>
      </c>
      <c r="C69" s="1224"/>
      <c r="D69" s="1224"/>
      <c r="E69" s="1235">
        <v>3639</v>
      </c>
      <c r="F69" s="1234">
        <v>5901</v>
      </c>
      <c r="G69" s="1241"/>
      <c r="H69" s="1253">
        <v>400</v>
      </c>
      <c r="I69" s="1254">
        <v>-400</v>
      </c>
      <c r="J69" s="1220">
        <v>0</v>
      </c>
    </row>
    <row r="70" spans="1:10" ht="12.75" customHeight="1" x14ac:dyDescent="0.3">
      <c r="A70" s="1248"/>
      <c r="B70" s="1252" t="s">
        <v>1489</v>
      </c>
      <c r="C70" s="1224"/>
      <c r="D70" s="1224"/>
      <c r="E70" s="1235">
        <v>5512</v>
      </c>
      <c r="F70" s="1234">
        <v>5901</v>
      </c>
      <c r="G70" s="1241"/>
      <c r="H70" s="1253">
        <v>1000</v>
      </c>
      <c r="I70" s="1254">
        <v>-1000</v>
      </c>
      <c r="J70" s="1220">
        <v>0</v>
      </c>
    </row>
    <row r="71" spans="1:10" ht="12.75" customHeight="1" x14ac:dyDescent="0.3">
      <c r="A71" s="1249" t="s">
        <v>190</v>
      </c>
      <c r="B71" s="1267" t="s">
        <v>1490</v>
      </c>
      <c r="C71" s="1224"/>
      <c r="D71" s="1224"/>
      <c r="E71" s="1242">
        <v>2223</v>
      </c>
      <c r="F71" s="1242">
        <v>5194</v>
      </c>
      <c r="G71" s="1242">
        <v>5207</v>
      </c>
      <c r="H71" s="1268">
        <v>63</v>
      </c>
      <c r="I71" s="1254">
        <v>-53</v>
      </c>
      <c r="J71" s="1220">
        <v>10</v>
      </c>
    </row>
    <row r="72" spans="1:10" ht="12.75" customHeight="1" x14ac:dyDescent="0.3">
      <c r="A72" s="1249"/>
      <c r="B72" s="1267" t="s">
        <v>1491</v>
      </c>
      <c r="C72" s="1224"/>
      <c r="D72" s="1224"/>
      <c r="E72" s="1242">
        <v>2223</v>
      </c>
      <c r="F72" s="1242">
        <v>5169</v>
      </c>
      <c r="G72" s="1242">
        <v>5202</v>
      </c>
      <c r="H72" s="1268">
        <v>42.5</v>
      </c>
      <c r="I72" s="1254">
        <v>1</v>
      </c>
      <c r="J72" s="1220">
        <v>43.5</v>
      </c>
    </row>
    <row r="73" spans="1:10" ht="12.75" customHeight="1" x14ac:dyDescent="0.3">
      <c r="A73" s="1249"/>
      <c r="B73" s="1267" t="s">
        <v>1492</v>
      </c>
      <c r="C73" s="1224"/>
      <c r="D73" s="1224"/>
      <c r="E73" s="1242">
        <v>2223</v>
      </c>
      <c r="F73" s="1242">
        <v>5169</v>
      </c>
      <c r="G73" s="1242"/>
      <c r="H73" s="1268">
        <v>101</v>
      </c>
      <c r="I73" s="1254">
        <v>52</v>
      </c>
      <c r="J73" s="1220">
        <v>153</v>
      </c>
    </row>
    <row r="74" spans="1:10" ht="12.75" customHeight="1" x14ac:dyDescent="0.3">
      <c r="A74" s="1243" t="s">
        <v>203</v>
      </c>
      <c r="B74" s="1252" t="s">
        <v>1493</v>
      </c>
      <c r="C74" s="1224"/>
      <c r="D74" s="1224"/>
      <c r="E74" s="1235">
        <v>6112</v>
      </c>
      <c r="F74" s="1234">
        <v>5019</v>
      </c>
      <c r="G74" s="1240"/>
      <c r="H74" s="1253">
        <v>80</v>
      </c>
      <c r="I74" s="1254">
        <v>-40</v>
      </c>
      <c r="J74" s="1220">
        <v>40</v>
      </c>
    </row>
    <row r="75" spans="1:10" ht="12.75" customHeight="1" x14ac:dyDescent="0.3">
      <c r="A75" s="1249"/>
      <c r="B75" s="1252" t="s">
        <v>1494</v>
      </c>
      <c r="C75" s="1224"/>
      <c r="D75" s="1224"/>
      <c r="E75" s="1242">
        <v>6112</v>
      </c>
      <c r="F75" s="1242">
        <v>5039</v>
      </c>
      <c r="G75" s="1242"/>
      <c r="H75" s="1268">
        <v>29</v>
      </c>
      <c r="I75" s="1254">
        <v>-5</v>
      </c>
      <c r="J75" s="1220">
        <v>24</v>
      </c>
    </row>
    <row r="76" spans="1:10" ht="12.75" customHeight="1" x14ac:dyDescent="0.3">
      <c r="A76" s="1249"/>
      <c r="B76" s="1252" t="s">
        <v>1495</v>
      </c>
      <c r="C76" s="1224"/>
      <c r="D76" s="1224"/>
      <c r="E76" s="1242">
        <v>6112</v>
      </c>
      <c r="F76" s="1242">
        <v>5169</v>
      </c>
      <c r="G76" s="1240"/>
      <c r="H76" s="1268">
        <v>80</v>
      </c>
      <c r="I76" s="1254">
        <v>25</v>
      </c>
      <c r="J76" s="1220">
        <v>105</v>
      </c>
    </row>
    <row r="77" spans="1:10" ht="12.75" customHeight="1" x14ac:dyDescent="0.3">
      <c r="A77" s="1249"/>
      <c r="B77" s="1252" t="s">
        <v>1496</v>
      </c>
      <c r="C77" s="1224"/>
      <c r="D77" s="1224"/>
      <c r="E77" s="1242">
        <v>6112</v>
      </c>
      <c r="F77" s="1242">
        <v>5172</v>
      </c>
      <c r="G77" s="1240"/>
      <c r="H77" s="1268">
        <v>5</v>
      </c>
      <c r="I77" s="1254">
        <v>-4</v>
      </c>
      <c r="J77" s="1220">
        <v>1</v>
      </c>
    </row>
    <row r="78" spans="1:10" ht="12.75" customHeight="1" x14ac:dyDescent="0.3">
      <c r="A78" s="1249"/>
      <c r="B78" s="1252" t="s">
        <v>1497</v>
      </c>
      <c r="C78" s="1224"/>
      <c r="D78" s="1224"/>
      <c r="E78" s="1235">
        <v>6112</v>
      </c>
      <c r="F78" s="1242">
        <v>5175</v>
      </c>
      <c r="G78" s="1242"/>
      <c r="H78" s="1268">
        <v>110</v>
      </c>
      <c r="I78" s="1254">
        <v>15</v>
      </c>
      <c r="J78" s="1220">
        <v>125</v>
      </c>
    </row>
    <row r="79" spans="1:10" ht="12.75" customHeight="1" x14ac:dyDescent="0.3">
      <c r="A79" s="1249"/>
      <c r="B79" s="1252" t="s">
        <v>1498</v>
      </c>
      <c r="C79" s="1224"/>
      <c r="D79" s="1224"/>
      <c r="E79" s="1242">
        <v>6112</v>
      </c>
      <c r="F79" s="1242">
        <v>5179</v>
      </c>
      <c r="G79" s="1242"/>
      <c r="H79" s="1268">
        <v>10</v>
      </c>
      <c r="I79" s="1254">
        <v>-8</v>
      </c>
      <c r="J79" s="1220">
        <v>2</v>
      </c>
    </row>
    <row r="80" spans="1:10" ht="12.75" customHeight="1" x14ac:dyDescent="0.3">
      <c r="A80" s="1249"/>
      <c r="B80" s="1252" t="s">
        <v>1499</v>
      </c>
      <c r="C80" s="1224"/>
      <c r="D80" s="1224"/>
      <c r="E80" s="1242">
        <v>6112</v>
      </c>
      <c r="F80" s="1242">
        <v>5194</v>
      </c>
      <c r="G80" s="1240"/>
      <c r="H80" s="1268">
        <v>86</v>
      </c>
      <c r="I80" s="1254">
        <v>20</v>
      </c>
      <c r="J80" s="1222">
        <v>106</v>
      </c>
    </row>
    <row r="81" spans="1:10" ht="12.75" customHeight="1" x14ac:dyDescent="0.3">
      <c r="A81" s="1248"/>
      <c r="B81" s="1252" t="s">
        <v>1500</v>
      </c>
      <c r="C81" s="1224"/>
      <c r="D81" s="1224"/>
      <c r="E81" s="1242">
        <v>6112</v>
      </c>
      <c r="F81" s="1242">
        <v>5494</v>
      </c>
      <c r="G81" s="1275"/>
      <c r="H81" s="1276">
        <v>5</v>
      </c>
      <c r="I81" s="1277">
        <v>-3</v>
      </c>
      <c r="J81" s="1222">
        <v>2</v>
      </c>
    </row>
    <row r="82" spans="1:10" ht="12.75" customHeight="1" x14ac:dyDescent="0.3">
      <c r="A82" s="1243" t="s">
        <v>206</v>
      </c>
      <c r="B82" s="1267" t="s">
        <v>1501</v>
      </c>
      <c r="C82" s="1224"/>
      <c r="D82" s="1224"/>
      <c r="E82" s="1242">
        <v>6171</v>
      </c>
      <c r="F82" s="1242">
        <v>5132</v>
      </c>
      <c r="G82" s="1275"/>
      <c r="H82" s="1276">
        <v>26</v>
      </c>
      <c r="I82" s="1277">
        <v>-4</v>
      </c>
      <c r="J82" s="1222">
        <v>22</v>
      </c>
    </row>
    <row r="83" spans="1:10" ht="12.75" customHeight="1" x14ac:dyDescent="0.3">
      <c r="A83" s="1249"/>
      <c r="B83" s="1267" t="s">
        <v>1502</v>
      </c>
      <c r="C83" s="1224"/>
      <c r="D83" s="1224"/>
      <c r="E83" s="1242">
        <v>6171</v>
      </c>
      <c r="F83" s="1242">
        <v>5134</v>
      </c>
      <c r="G83" s="1275"/>
      <c r="H83" s="1268">
        <v>22</v>
      </c>
      <c r="I83" s="1254">
        <v>4</v>
      </c>
      <c r="J83" s="1222">
        <v>26</v>
      </c>
    </row>
    <row r="84" spans="1:10" ht="12.75" customHeight="1" x14ac:dyDescent="0.3">
      <c r="A84" s="1249"/>
      <c r="B84" s="1267" t="s">
        <v>1503</v>
      </c>
      <c r="C84" s="1224"/>
      <c r="D84" s="1224"/>
      <c r="E84" s="1242">
        <v>6171</v>
      </c>
      <c r="F84" s="1242">
        <v>5137</v>
      </c>
      <c r="G84" s="1275"/>
      <c r="H84" s="1268">
        <v>1509</v>
      </c>
      <c r="I84" s="1254">
        <v>50</v>
      </c>
      <c r="J84" s="1222">
        <v>1559</v>
      </c>
    </row>
    <row r="85" spans="1:10" ht="12.75" customHeight="1" x14ac:dyDescent="0.3">
      <c r="A85" s="1249"/>
      <c r="B85" s="1267" t="s">
        <v>1504</v>
      </c>
      <c r="C85" s="1224"/>
      <c r="D85" s="1224"/>
      <c r="E85" s="1242">
        <v>6171</v>
      </c>
      <c r="F85" s="1242">
        <v>5139</v>
      </c>
      <c r="G85" s="1275"/>
      <c r="H85" s="1268">
        <v>1086.7</v>
      </c>
      <c r="I85" s="1254">
        <v>200</v>
      </c>
      <c r="J85" s="1222">
        <v>1286.7</v>
      </c>
    </row>
    <row r="86" spans="1:10" ht="12.75" customHeight="1" x14ac:dyDescent="0.3">
      <c r="A86" s="1249"/>
      <c r="B86" s="1267" t="s">
        <v>1505</v>
      </c>
      <c r="C86" s="1224"/>
      <c r="D86" s="1224"/>
      <c r="E86" s="1242">
        <v>6171</v>
      </c>
      <c r="F86" s="1242">
        <v>5151</v>
      </c>
      <c r="G86" s="1275"/>
      <c r="H86" s="1268">
        <v>176.12</v>
      </c>
      <c r="I86" s="1254">
        <v>100</v>
      </c>
      <c r="J86" s="1222">
        <v>276.12</v>
      </c>
    </row>
    <row r="87" spans="1:10" ht="12.75" customHeight="1" x14ac:dyDescent="0.3">
      <c r="A87" s="1249"/>
      <c r="B87" s="1267" t="s">
        <v>1506</v>
      </c>
      <c r="C87" s="1224"/>
      <c r="D87" s="1224"/>
      <c r="E87" s="1242">
        <v>6171</v>
      </c>
      <c r="F87" s="1242">
        <v>5152</v>
      </c>
      <c r="G87" s="1275"/>
      <c r="H87" s="1268">
        <v>900</v>
      </c>
      <c r="I87" s="1254">
        <v>150</v>
      </c>
      <c r="J87" s="1222">
        <v>1050</v>
      </c>
    </row>
    <row r="88" spans="1:10" ht="12.75" customHeight="1" x14ac:dyDescent="0.3">
      <c r="A88" s="1249"/>
      <c r="B88" s="1267" t="s">
        <v>1507</v>
      </c>
      <c r="C88" s="1224"/>
      <c r="D88" s="1224"/>
      <c r="E88" s="1242">
        <v>6171</v>
      </c>
      <c r="F88" s="1242">
        <v>5154</v>
      </c>
      <c r="G88" s="1275"/>
      <c r="H88" s="1268">
        <v>1440</v>
      </c>
      <c r="I88" s="1254">
        <v>-100</v>
      </c>
      <c r="J88" s="1222">
        <v>1340</v>
      </c>
    </row>
    <row r="89" spans="1:10" ht="12.75" customHeight="1" x14ac:dyDescent="0.3">
      <c r="A89" s="1249"/>
      <c r="B89" s="1267" t="s">
        <v>1508</v>
      </c>
      <c r="C89" s="1224"/>
      <c r="D89" s="1224"/>
      <c r="E89" s="1242">
        <v>6171</v>
      </c>
      <c r="F89" s="1242">
        <v>5162</v>
      </c>
      <c r="G89" s="1275"/>
      <c r="H89" s="1268">
        <v>400</v>
      </c>
      <c r="I89" s="1254">
        <v>-100</v>
      </c>
      <c r="J89" s="1222">
        <v>300</v>
      </c>
    </row>
    <row r="90" spans="1:10" ht="12.75" customHeight="1" x14ac:dyDescent="0.3">
      <c r="A90" s="1249"/>
      <c r="B90" s="1267" t="s">
        <v>1509</v>
      </c>
      <c r="C90" s="1224"/>
      <c r="D90" s="1224"/>
      <c r="E90" s="1242">
        <v>6171</v>
      </c>
      <c r="F90" s="1242">
        <v>5163</v>
      </c>
      <c r="G90" s="1275"/>
      <c r="H90" s="1268">
        <v>870</v>
      </c>
      <c r="I90" s="1254">
        <v>30</v>
      </c>
      <c r="J90" s="1222">
        <v>900</v>
      </c>
    </row>
    <row r="91" spans="1:10" ht="12.75" customHeight="1" x14ac:dyDescent="0.3">
      <c r="A91" s="1249"/>
      <c r="B91" s="1267" t="s">
        <v>1510</v>
      </c>
      <c r="C91" s="1224"/>
      <c r="D91" s="1224"/>
      <c r="E91" s="1242">
        <v>6171</v>
      </c>
      <c r="F91" s="1242">
        <v>5164</v>
      </c>
      <c r="G91" s="1275"/>
      <c r="H91" s="1268">
        <v>30</v>
      </c>
      <c r="I91" s="1254">
        <v>25</v>
      </c>
      <c r="J91" s="1222">
        <v>55</v>
      </c>
    </row>
    <row r="92" spans="1:10" ht="12.75" customHeight="1" x14ac:dyDescent="0.3">
      <c r="A92" s="1249"/>
      <c r="B92" s="1267" t="s">
        <v>1511</v>
      </c>
      <c r="C92" s="1224"/>
      <c r="D92" s="1224"/>
      <c r="E92" s="1242">
        <v>6171</v>
      </c>
      <c r="F92" s="1242">
        <v>5169</v>
      </c>
      <c r="G92" s="1275"/>
      <c r="H92" s="1268">
        <v>4365</v>
      </c>
      <c r="I92" s="1254">
        <v>-150</v>
      </c>
      <c r="J92" s="1222">
        <v>4215</v>
      </c>
    </row>
    <row r="93" spans="1:10" ht="12.75" customHeight="1" x14ac:dyDescent="0.3">
      <c r="A93" s="1249"/>
      <c r="B93" s="1267" t="s">
        <v>1512</v>
      </c>
      <c r="C93" s="1224"/>
      <c r="D93" s="1224"/>
      <c r="E93" s="1242">
        <v>6171</v>
      </c>
      <c r="F93" s="1242">
        <v>5171</v>
      </c>
      <c r="G93" s="1275"/>
      <c r="H93" s="1268">
        <v>1010</v>
      </c>
      <c r="I93" s="1254">
        <v>120</v>
      </c>
      <c r="J93" s="1222">
        <v>1130</v>
      </c>
    </row>
    <row r="94" spans="1:10" ht="12.75" customHeight="1" x14ac:dyDescent="0.3">
      <c r="A94" s="1249"/>
      <c r="B94" s="1267" t="s">
        <v>1513</v>
      </c>
      <c r="C94" s="1224"/>
      <c r="D94" s="1224"/>
      <c r="E94" s="1242">
        <v>6171</v>
      </c>
      <c r="F94" s="1242">
        <v>5172</v>
      </c>
      <c r="G94" s="1275"/>
      <c r="H94" s="1268">
        <v>130</v>
      </c>
      <c r="I94" s="1254">
        <v>20</v>
      </c>
      <c r="J94" s="1222">
        <v>150</v>
      </c>
    </row>
    <row r="95" spans="1:10" ht="12.75" customHeight="1" x14ac:dyDescent="0.3">
      <c r="A95" s="1249"/>
      <c r="B95" s="1267" t="s">
        <v>1514</v>
      </c>
      <c r="C95" s="1224"/>
      <c r="D95" s="1224"/>
      <c r="E95" s="1242">
        <v>6171</v>
      </c>
      <c r="F95" s="1242">
        <v>5175</v>
      </c>
      <c r="G95" s="1275"/>
      <c r="H95" s="1268">
        <v>95</v>
      </c>
      <c r="I95" s="1254">
        <v>25</v>
      </c>
      <c r="J95" s="1222">
        <v>120</v>
      </c>
    </row>
    <row r="96" spans="1:10" ht="12.75" customHeight="1" x14ac:dyDescent="0.3">
      <c r="A96" s="1249"/>
      <c r="B96" s="1267" t="s">
        <v>1515</v>
      </c>
      <c r="C96" s="1224"/>
      <c r="D96" s="1224"/>
      <c r="E96" s="1242">
        <v>6171</v>
      </c>
      <c r="F96" s="1242">
        <v>5179</v>
      </c>
      <c r="G96" s="1275"/>
      <c r="H96" s="1268">
        <v>30</v>
      </c>
      <c r="I96" s="1254">
        <v>-20</v>
      </c>
      <c r="J96" s="1222">
        <v>10</v>
      </c>
    </row>
    <row r="97" spans="1:10" ht="12.75" customHeight="1" x14ac:dyDescent="0.3">
      <c r="A97" s="1249"/>
      <c r="B97" s="1267" t="s">
        <v>1516</v>
      </c>
      <c r="C97" s="1224"/>
      <c r="D97" s="1224"/>
      <c r="E97" s="1242">
        <v>6171</v>
      </c>
      <c r="F97" s="1242">
        <v>5194</v>
      </c>
      <c r="G97" s="1275"/>
      <c r="H97" s="1268">
        <v>15</v>
      </c>
      <c r="I97" s="1254">
        <v>10</v>
      </c>
      <c r="J97" s="1222">
        <v>25</v>
      </c>
    </row>
    <row r="98" spans="1:10" ht="12.75" customHeight="1" x14ac:dyDescent="0.3">
      <c r="A98" s="1249"/>
      <c r="B98" s="1267" t="s">
        <v>1517</v>
      </c>
      <c r="C98" s="1224"/>
      <c r="D98" s="1224"/>
      <c r="E98" s="1242">
        <v>6171</v>
      </c>
      <c r="F98" s="1242">
        <v>5361</v>
      </c>
      <c r="G98" s="1275"/>
      <c r="H98" s="1268">
        <v>30</v>
      </c>
      <c r="I98" s="1254">
        <v>-10</v>
      </c>
      <c r="J98" s="1222">
        <v>20</v>
      </c>
    </row>
    <row r="99" spans="1:10" ht="12.75" customHeight="1" x14ac:dyDescent="0.3">
      <c r="A99" s="1248"/>
      <c r="B99" s="1267" t="s">
        <v>1518</v>
      </c>
      <c r="C99" s="1224"/>
      <c r="D99" s="1224"/>
      <c r="E99" s="1242">
        <v>6171</v>
      </c>
      <c r="F99" s="1242">
        <v>6121</v>
      </c>
      <c r="G99" s="1275"/>
      <c r="H99" s="1268">
        <v>1050</v>
      </c>
      <c r="I99" s="1254">
        <v>-350</v>
      </c>
      <c r="J99" s="1222">
        <v>700</v>
      </c>
    </row>
    <row r="100" spans="1:10" ht="12.75" customHeight="1" x14ac:dyDescent="0.3">
      <c r="A100" s="1243" t="s">
        <v>209</v>
      </c>
      <c r="B100" s="1267" t="s">
        <v>1519</v>
      </c>
      <c r="C100" s="1224"/>
      <c r="D100" s="1224"/>
      <c r="E100" s="1242">
        <v>3612</v>
      </c>
      <c r="F100" s="1242">
        <v>5139</v>
      </c>
      <c r="G100" s="1275" t="s">
        <v>316</v>
      </c>
      <c r="H100" s="1268">
        <v>10</v>
      </c>
      <c r="I100" s="1254">
        <v>-7</v>
      </c>
      <c r="J100" s="1222">
        <v>3</v>
      </c>
    </row>
    <row r="101" spans="1:10" ht="12.75" customHeight="1" x14ac:dyDescent="0.3">
      <c r="A101" s="1249"/>
      <c r="B101" s="1267" t="s">
        <v>1520</v>
      </c>
      <c r="C101" s="1224"/>
      <c r="D101" s="1224"/>
      <c r="E101" s="1242">
        <v>3612</v>
      </c>
      <c r="F101" s="1242">
        <v>5154</v>
      </c>
      <c r="G101" s="1275" t="s">
        <v>316</v>
      </c>
      <c r="H101" s="1268">
        <v>10</v>
      </c>
      <c r="I101" s="1254">
        <v>-7</v>
      </c>
      <c r="J101" s="1222">
        <v>3</v>
      </c>
    </row>
    <row r="102" spans="1:10" ht="12.75" customHeight="1" x14ac:dyDescent="0.3">
      <c r="A102" s="1248"/>
      <c r="B102" s="1267" t="s">
        <v>1521</v>
      </c>
      <c r="C102" s="1224"/>
      <c r="D102" s="1224"/>
      <c r="E102" s="1242">
        <v>3612</v>
      </c>
      <c r="F102" s="1242">
        <v>5171</v>
      </c>
      <c r="G102" s="1275" t="s">
        <v>316</v>
      </c>
      <c r="H102" s="1268">
        <v>3499</v>
      </c>
      <c r="I102" s="1254">
        <v>245.5</v>
      </c>
      <c r="J102" s="1222">
        <v>3744.5</v>
      </c>
    </row>
    <row r="103" spans="1:10" ht="12.75" customHeight="1" x14ac:dyDescent="0.3">
      <c r="A103" s="1243" t="s">
        <v>213</v>
      </c>
      <c r="B103" s="1267" t="s">
        <v>1522</v>
      </c>
      <c r="C103" s="1224"/>
      <c r="D103" s="1224"/>
      <c r="E103" s="1242">
        <v>3429</v>
      </c>
      <c r="F103" s="1242">
        <v>5151</v>
      </c>
      <c r="G103" s="1275" t="s">
        <v>976</v>
      </c>
      <c r="H103" s="1268">
        <v>90</v>
      </c>
      <c r="I103" s="1254">
        <v>10</v>
      </c>
      <c r="J103" s="1222">
        <v>100</v>
      </c>
    </row>
    <row r="104" spans="1:10" ht="12.75" customHeight="1" x14ac:dyDescent="0.3">
      <c r="A104" s="1249"/>
      <c r="B104" s="1267" t="s">
        <v>1523</v>
      </c>
      <c r="C104" s="1224"/>
      <c r="D104" s="1224"/>
      <c r="E104" s="1242">
        <v>3429</v>
      </c>
      <c r="F104" s="1242">
        <v>5169</v>
      </c>
      <c r="G104" s="1275" t="s">
        <v>976</v>
      </c>
      <c r="H104" s="1268">
        <v>333</v>
      </c>
      <c r="I104" s="1254">
        <v>36</v>
      </c>
      <c r="J104" s="1222">
        <v>369</v>
      </c>
    </row>
    <row r="105" spans="1:10" ht="12.75" customHeight="1" x14ac:dyDescent="0.3">
      <c r="A105" s="1248"/>
      <c r="B105" s="1267" t="s">
        <v>1524</v>
      </c>
      <c r="C105" s="1224"/>
      <c r="D105" s="1224"/>
      <c r="E105" s="1242">
        <v>3429</v>
      </c>
      <c r="F105" s="1242">
        <v>5171</v>
      </c>
      <c r="G105" s="1275" t="s">
        <v>976</v>
      </c>
      <c r="H105" s="1268">
        <v>897</v>
      </c>
      <c r="I105" s="1254">
        <v>20</v>
      </c>
      <c r="J105" s="1222">
        <v>917</v>
      </c>
    </row>
    <row r="106" spans="1:10" ht="12.75" customHeight="1" x14ac:dyDescent="0.3">
      <c r="A106" s="1243" t="s">
        <v>217</v>
      </c>
      <c r="B106" s="1267" t="s">
        <v>1525</v>
      </c>
      <c r="C106" s="1224"/>
      <c r="D106" s="1224"/>
      <c r="E106" s="1242">
        <v>3412</v>
      </c>
      <c r="F106" s="1242">
        <v>5153</v>
      </c>
      <c r="G106" s="1275" t="s">
        <v>1055</v>
      </c>
      <c r="H106" s="1268">
        <v>470</v>
      </c>
      <c r="I106" s="1254">
        <v>-220</v>
      </c>
      <c r="J106" s="1222">
        <v>250</v>
      </c>
    </row>
    <row r="107" spans="1:10" ht="12.75" customHeight="1" x14ac:dyDescent="0.3">
      <c r="A107" s="1248"/>
      <c r="B107" s="1267" t="s">
        <v>1526</v>
      </c>
      <c r="C107" s="1224"/>
      <c r="D107" s="1224"/>
      <c r="E107" s="1242">
        <v>3412</v>
      </c>
      <c r="F107" s="1242">
        <v>5154</v>
      </c>
      <c r="G107" s="1275" t="s">
        <v>1055</v>
      </c>
      <c r="H107" s="1268">
        <v>220</v>
      </c>
      <c r="I107" s="1254">
        <v>-100</v>
      </c>
      <c r="J107" s="1222">
        <v>120</v>
      </c>
    </row>
    <row r="108" spans="1:10" ht="12.75" customHeight="1" x14ac:dyDescent="0.3">
      <c r="A108" s="1243" t="s">
        <v>221</v>
      </c>
      <c r="B108" s="1267" t="s">
        <v>1527</v>
      </c>
      <c r="C108" s="1224"/>
      <c r="D108" s="1224"/>
      <c r="E108" s="1242">
        <v>3412</v>
      </c>
      <c r="F108" s="1242">
        <v>5152</v>
      </c>
      <c r="G108" s="1275" t="s">
        <v>783</v>
      </c>
      <c r="H108" s="1268">
        <v>90</v>
      </c>
      <c r="I108" s="1254">
        <v>30</v>
      </c>
      <c r="J108" s="1222">
        <v>120</v>
      </c>
    </row>
    <row r="109" spans="1:10" ht="12.75" customHeight="1" x14ac:dyDescent="0.3">
      <c r="A109" s="1248"/>
      <c r="B109" s="1267" t="s">
        <v>1528</v>
      </c>
      <c r="C109" s="1224"/>
      <c r="D109" s="1224"/>
      <c r="E109" s="1242">
        <v>3412</v>
      </c>
      <c r="F109" s="1242">
        <v>5169</v>
      </c>
      <c r="G109" s="1275" t="s">
        <v>783</v>
      </c>
      <c r="H109" s="1268">
        <v>713</v>
      </c>
      <c r="I109" s="1254">
        <v>2.5</v>
      </c>
      <c r="J109" s="1222">
        <v>715.5</v>
      </c>
    </row>
    <row r="110" spans="1:10" ht="12.75" customHeight="1" x14ac:dyDescent="0.3">
      <c r="A110" s="1243" t="s">
        <v>224</v>
      </c>
      <c r="B110" s="1267" t="s">
        <v>1529</v>
      </c>
      <c r="C110" s="1224"/>
      <c r="D110" s="1224"/>
      <c r="E110" s="1242">
        <v>3613</v>
      </c>
      <c r="F110" s="1242">
        <v>5139</v>
      </c>
      <c r="G110" s="1275" t="s">
        <v>785</v>
      </c>
      <c r="H110" s="1268">
        <v>10</v>
      </c>
      <c r="I110" s="1254">
        <v>-9</v>
      </c>
      <c r="J110" s="1222">
        <v>1</v>
      </c>
    </row>
    <row r="111" spans="1:10" ht="12.75" customHeight="1" x14ac:dyDescent="0.3">
      <c r="A111" s="1248"/>
      <c r="B111" s="1267" t="s">
        <v>1530</v>
      </c>
      <c r="C111" s="1224"/>
      <c r="D111" s="1224"/>
      <c r="E111" s="1242">
        <v>3613</v>
      </c>
      <c r="F111" s="1242">
        <v>5151</v>
      </c>
      <c r="G111" s="1275" t="s">
        <v>785</v>
      </c>
      <c r="H111" s="1268">
        <v>7</v>
      </c>
      <c r="I111" s="1254">
        <v>-7</v>
      </c>
      <c r="J111" s="1222">
        <v>0</v>
      </c>
    </row>
    <row r="112" spans="1:10" ht="12.75" customHeight="1" x14ac:dyDescent="0.3">
      <c r="A112" s="1240" t="s">
        <v>446</v>
      </c>
      <c r="B112" s="1267" t="s">
        <v>1531</v>
      </c>
      <c r="C112" s="1224"/>
      <c r="D112" s="1224"/>
      <c r="E112" s="1242">
        <v>3412</v>
      </c>
      <c r="F112" s="1242">
        <v>5169</v>
      </c>
      <c r="G112" s="1275" t="s">
        <v>1070</v>
      </c>
      <c r="H112" s="1268">
        <v>155</v>
      </c>
      <c r="I112" s="1254">
        <v>21</v>
      </c>
      <c r="J112" s="1222">
        <v>176</v>
      </c>
    </row>
    <row r="113" spans="1:10" ht="12.75" customHeight="1" x14ac:dyDescent="0.3">
      <c r="A113" s="1243" t="s">
        <v>450</v>
      </c>
      <c r="B113" s="1267" t="s">
        <v>1532</v>
      </c>
      <c r="C113" s="1224"/>
      <c r="D113" s="1224"/>
      <c r="E113" s="1242">
        <v>3639</v>
      </c>
      <c r="F113" s="1242">
        <v>5154</v>
      </c>
      <c r="G113" s="1275" t="s">
        <v>1533</v>
      </c>
      <c r="H113" s="1272">
        <v>35</v>
      </c>
      <c r="I113" s="1273">
        <v>-10</v>
      </c>
      <c r="J113" s="1222">
        <v>25</v>
      </c>
    </row>
    <row r="114" spans="1:10" ht="12.75" customHeight="1" x14ac:dyDescent="0.3">
      <c r="A114" s="1248"/>
      <c r="B114" s="1267" t="s">
        <v>1534</v>
      </c>
      <c r="C114" s="1224"/>
      <c r="D114" s="1224"/>
      <c r="E114" s="1242">
        <v>3639</v>
      </c>
      <c r="F114" s="1242">
        <v>5151</v>
      </c>
      <c r="G114" s="1275" t="s">
        <v>1533</v>
      </c>
      <c r="H114" s="1272">
        <v>10</v>
      </c>
      <c r="I114" s="1273">
        <v>-5</v>
      </c>
      <c r="J114" s="1222">
        <v>5</v>
      </c>
    </row>
    <row r="115" spans="1:10" ht="12.75" customHeight="1" x14ac:dyDescent="0.3">
      <c r="A115" s="1243" t="s">
        <v>454</v>
      </c>
      <c r="B115" s="1274" t="s">
        <v>1535</v>
      </c>
      <c r="C115" s="1224"/>
      <c r="D115" s="1224"/>
      <c r="E115" s="1242">
        <v>3639</v>
      </c>
      <c r="F115" s="1242">
        <v>5169</v>
      </c>
      <c r="G115" s="1275" t="s">
        <v>321</v>
      </c>
      <c r="H115" s="1272">
        <v>124.49</v>
      </c>
      <c r="I115" s="1273">
        <v>27</v>
      </c>
      <c r="J115" s="1222">
        <v>151.49</v>
      </c>
    </row>
    <row r="116" spans="1:10" ht="12.75" customHeight="1" x14ac:dyDescent="0.3">
      <c r="A116" s="1249"/>
      <c r="B116" s="1274" t="s">
        <v>1536</v>
      </c>
      <c r="C116" s="1224"/>
      <c r="D116" s="1224"/>
      <c r="E116" s="1242">
        <v>3744</v>
      </c>
      <c r="F116" s="1242">
        <v>5171</v>
      </c>
      <c r="G116" s="1275" t="s">
        <v>1537</v>
      </c>
      <c r="H116" s="1272">
        <v>185</v>
      </c>
      <c r="I116" s="1273">
        <v>-11</v>
      </c>
      <c r="J116" s="1222">
        <v>174</v>
      </c>
    </row>
    <row r="117" spans="1:10" ht="12.75" customHeight="1" x14ac:dyDescent="0.3">
      <c r="A117" s="1248"/>
      <c r="B117" s="1274" t="s">
        <v>1538</v>
      </c>
      <c r="C117" s="1224"/>
      <c r="D117" s="1224"/>
      <c r="E117" s="1242">
        <v>2219</v>
      </c>
      <c r="F117" s="1242">
        <v>5171</v>
      </c>
      <c r="G117" s="1275" t="s">
        <v>1539</v>
      </c>
      <c r="H117" s="1272">
        <v>800</v>
      </c>
      <c r="I117" s="1273">
        <v>-16</v>
      </c>
      <c r="J117" s="1222">
        <v>784</v>
      </c>
    </row>
    <row r="118" spans="1:10" ht="12.75" customHeight="1" x14ac:dyDescent="0.3">
      <c r="A118" s="1248" t="s">
        <v>457</v>
      </c>
      <c r="B118" s="1267" t="s">
        <v>1540</v>
      </c>
      <c r="C118" s="1224"/>
      <c r="D118" s="1224"/>
      <c r="E118" s="1242">
        <v>4357</v>
      </c>
      <c r="F118" s="1242">
        <v>5222</v>
      </c>
      <c r="G118" s="1275" t="s">
        <v>25</v>
      </c>
      <c r="H118" s="1272">
        <v>648.13</v>
      </c>
      <c r="I118" s="1273">
        <v>-396</v>
      </c>
      <c r="J118" s="1222">
        <v>252.13</v>
      </c>
    </row>
    <row r="119" spans="1:10" ht="12.75" customHeight="1" x14ac:dyDescent="0.3">
      <c r="A119" s="1243" t="s">
        <v>461</v>
      </c>
      <c r="B119" s="1274" t="s">
        <v>1541</v>
      </c>
      <c r="C119" s="1224"/>
      <c r="D119" s="1224"/>
      <c r="E119" s="1242">
        <v>3744</v>
      </c>
      <c r="F119" s="1242">
        <v>5169</v>
      </c>
      <c r="G119" s="1242">
        <v>6250</v>
      </c>
      <c r="H119" s="1244">
        <v>0</v>
      </c>
      <c r="I119" s="1245">
        <v>30.5</v>
      </c>
      <c r="J119" s="1222">
        <v>30.5</v>
      </c>
    </row>
    <row r="120" spans="1:10" ht="12.75" customHeight="1" x14ac:dyDescent="0.3">
      <c r="A120" s="1249"/>
      <c r="B120" s="1274" t="s">
        <v>1542</v>
      </c>
      <c r="C120" s="1224"/>
      <c r="D120" s="1224"/>
      <c r="E120" s="1242">
        <v>3744</v>
      </c>
      <c r="F120" s="1242">
        <v>5171</v>
      </c>
      <c r="G120" s="1241" t="s">
        <v>1537</v>
      </c>
      <c r="H120" s="1244">
        <v>174</v>
      </c>
      <c r="I120" s="1245">
        <v>-30.5</v>
      </c>
      <c r="J120" s="1222">
        <v>143.5</v>
      </c>
    </row>
    <row r="121" spans="1:10" ht="12.75" customHeight="1" x14ac:dyDescent="0.3">
      <c r="A121" s="1243" t="s">
        <v>465</v>
      </c>
      <c r="B121" s="1274" t="s">
        <v>1543</v>
      </c>
      <c r="C121" s="1224"/>
      <c r="D121" s="1224"/>
      <c r="E121" s="1242">
        <v>3319</v>
      </c>
      <c r="F121" s="1242">
        <v>5222</v>
      </c>
      <c r="G121" s="1241" t="s">
        <v>429</v>
      </c>
      <c r="H121" s="1244">
        <v>0</v>
      </c>
      <c r="I121" s="1245">
        <v>6</v>
      </c>
      <c r="J121" s="1222">
        <v>6</v>
      </c>
    </row>
    <row r="122" spans="1:10" ht="12.75" customHeight="1" x14ac:dyDescent="0.3">
      <c r="A122" s="1248"/>
      <c r="B122" s="1274" t="s">
        <v>1544</v>
      </c>
      <c r="C122" s="1224"/>
      <c r="D122" s="1224"/>
      <c r="E122" s="1242">
        <v>6112</v>
      </c>
      <c r="F122" s="1242">
        <v>5901</v>
      </c>
      <c r="G122" s="1316">
        <v>1245</v>
      </c>
      <c r="H122" s="1244">
        <v>31.5</v>
      </c>
      <c r="I122" s="1245">
        <v>-6</v>
      </c>
      <c r="J122" s="1222">
        <v>25.5</v>
      </c>
    </row>
    <row r="123" spans="1:10" ht="12.75" customHeight="1" x14ac:dyDescent="0.3">
      <c r="A123" s="1243" t="s">
        <v>471</v>
      </c>
      <c r="B123" s="1274" t="s">
        <v>1545</v>
      </c>
      <c r="C123" s="1224"/>
      <c r="D123" s="1224"/>
      <c r="E123" s="1242">
        <v>3419</v>
      </c>
      <c r="F123" s="1242">
        <v>5222</v>
      </c>
      <c r="G123" s="1241" t="s">
        <v>249</v>
      </c>
      <c r="H123" s="1244">
        <v>0</v>
      </c>
      <c r="I123" s="1245">
        <v>20</v>
      </c>
      <c r="J123" s="1222">
        <v>20</v>
      </c>
    </row>
    <row r="124" spans="1:10" ht="12.75" customHeight="1" x14ac:dyDescent="0.3">
      <c r="A124" s="1248"/>
      <c r="B124" s="1274" t="s">
        <v>1546</v>
      </c>
      <c r="C124" s="1224"/>
      <c r="D124" s="1224"/>
      <c r="E124" s="1242">
        <v>6112</v>
      </c>
      <c r="F124" s="1242">
        <v>5901</v>
      </c>
      <c r="G124" s="1241" t="s">
        <v>24</v>
      </c>
      <c r="H124" s="1244">
        <v>64</v>
      </c>
      <c r="I124" s="1245">
        <v>-20</v>
      </c>
      <c r="J124" s="1222">
        <v>44</v>
      </c>
    </row>
    <row r="125" spans="1:10" ht="12.75" customHeight="1" x14ac:dyDescent="0.3">
      <c r="A125" s="1243" t="s">
        <v>475</v>
      </c>
      <c r="B125" s="1274" t="s">
        <v>1547</v>
      </c>
      <c r="C125" s="1224"/>
      <c r="D125" s="1224"/>
      <c r="E125" s="1242">
        <v>4324</v>
      </c>
      <c r="F125" s="1242">
        <v>5222</v>
      </c>
      <c r="G125" s="1241" t="s">
        <v>179</v>
      </c>
      <c r="H125" s="1244">
        <v>21</v>
      </c>
      <c r="I125" s="1245">
        <v>14</v>
      </c>
      <c r="J125" s="1222">
        <v>35</v>
      </c>
    </row>
    <row r="126" spans="1:10" ht="12.75" customHeight="1" x14ac:dyDescent="0.3">
      <c r="A126" s="1248"/>
      <c r="B126" s="1274" t="s">
        <v>1548</v>
      </c>
      <c r="C126" s="1224"/>
      <c r="D126" s="1224"/>
      <c r="E126" s="1242">
        <v>4343</v>
      </c>
      <c r="F126" s="1242">
        <v>5222</v>
      </c>
      <c r="G126" s="1241" t="s">
        <v>177</v>
      </c>
      <c r="H126" s="1244">
        <v>18</v>
      </c>
      <c r="I126" s="1245">
        <v>-14</v>
      </c>
      <c r="J126" s="1222">
        <v>4</v>
      </c>
    </row>
    <row r="127" spans="1:10" ht="12.75" customHeight="1" x14ac:dyDescent="0.3">
      <c r="A127" s="1249" t="s">
        <v>479</v>
      </c>
      <c r="B127" s="1274" t="s">
        <v>1549</v>
      </c>
      <c r="C127" s="1224"/>
      <c r="D127" s="1224"/>
      <c r="E127" s="1255">
        <v>3421</v>
      </c>
      <c r="F127" s="1255">
        <v>5222</v>
      </c>
      <c r="G127" s="1229" t="s">
        <v>527</v>
      </c>
      <c r="H127" s="1183">
        <v>0</v>
      </c>
      <c r="I127" s="1245">
        <v>15</v>
      </c>
      <c r="J127" s="1222">
        <v>15</v>
      </c>
    </row>
    <row r="128" spans="1:10" ht="12.75" customHeight="1" x14ac:dyDescent="0.3">
      <c r="A128" s="1248"/>
      <c r="B128" s="1274" t="s">
        <v>1550</v>
      </c>
      <c r="C128" s="1224"/>
      <c r="D128" s="1224"/>
      <c r="E128" s="1242">
        <v>6112</v>
      </c>
      <c r="F128" s="1242">
        <v>5901</v>
      </c>
      <c r="G128" s="1241" t="s">
        <v>24</v>
      </c>
      <c r="H128" s="1244">
        <v>64</v>
      </c>
      <c r="I128" s="1245">
        <v>-15</v>
      </c>
      <c r="J128" s="1222">
        <v>49</v>
      </c>
    </row>
    <row r="129" spans="1:10" ht="12.75" customHeight="1" x14ac:dyDescent="0.3">
      <c r="A129" s="1281" t="s">
        <v>1060</v>
      </c>
      <c r="B129" s="1279" t="s">
        <v>1551</v>
      </c>
      <c r="C129" s="1280"/>
      <c r="D129" s="1280"/>
      <c r="E129" s="1315">
        <v>1014</v>
      </c>
      <c r="F129" s="1315">
        <v>5132</v>
      </c>
      <c r="G129" s="1240"/>
      <c r="H129" s="1329">
        <v>0</v>
      </c>
      <c r="I129" s="1330">
        <v>5</v>
      </c>
      <c r="J129" s="1222">
        <v>5</v>
      </c>
    </row>
    <row r="130" spans="1:10" ht="12.75" customHeight="1" x14ac:dyDescent="0.3">
      <c r="A130" s="1314"/>
      <c r="B130" s="1279" t="s">
        <v>1552</v>
      </c>
      <c r="C130" s="1224"/>
      <c r="D130" s="1224"/>
      <c r="E130" s="1242">
        <v>1014</v>
      </c>
      <c r="F130" s="1242">
        <v>5139</v>
      </c>
      <c r="G130" s="1241"/>
      <c r="H130" s="1244">
        <v>32</v>
      </c>
      <c r="I130" s="1245">
        <v>-5</v>
      </c>
      <c r="J130" s="1222">
        <v>27</v>
      </c>
    </row>
    <row r="131" spans="1:10" ht="12.75" customHeight="1" x14ac:dyDescent="0.3">
      <c r="A131" s="1243" t="s">
        <v>1064</v>
      </c>
      <c r="B131" s="1274" t="s">
        <v>1553</v>
      </c>
      <c r="C131" s="1224"/>
      <c r="D131" s="1224"/>
      <c r="E131" s="1242">
        <v>3326</v>
      </c>
      <c r="F131" s="1242">
        <v>5171</v>
      </c>
      <c r="G131" s="1241"/>
      <c r="H131" s="1244">
        <v>0</v>
      </c>
      <c r="I131" s="1245">
        <v>50</v>
      </c>
      <c r="J131" s="1222">
        <v>50</v>
      </c>
    </row>
    <row r="132" spans="1:10" ht="12.75" customHeight="1" x14ac:dyDescent="0.3">
      <c r="A132" s="1243" t="s">
        <v>1068</v>
      </c>
      <c r="B132" s="1267" t="s">
        <v>1554</v>
      </c>
      <c r="C132" s="1224"/>
      <c r="D132" s="1224"/>
      <c r="E132" s="1242">
        <v>3121</v>
      </c>
      <c r="F132" s="1242">
        <v>5339</v>
      </c>
      <c r="G132" s="1241" t="s">
        <v>208</v>
      </c>
      <c r="H132" s="1244">
        <v>25</v>
      </c>
      <c r="I132" s="1245">
        <v>-14</v>
      </c>
      <c r="J132" s="1222">
        <v>11</v>
      </c>
    </row>
    <row r="133" spans="1:10" ht="12.75" customHeight="1" x14ac:dyDescent="0.3">
      <c r="A133" s="1248"/>
      <c r="B133" s="1267" t="s">
        <v>1555</v>
      </c>
      <c r="C133" s="1224"/>
      <c r="D133" s="1224"/>
      <c r="E133" s="1242">
        <v>3392</v>
      </c>
      <c r="F133" s="1242">
        <v>5222</v>
      </c>
      <c r="G133" s="1241" t="s">
        <v>170</v>
      </c>
      <c r="H133" s="1244">
        <v>13.4</v>
      </c>
      <c r="I133" s="1245">
        <v>14</v>
      </c>
      <c r="J133" s="1222">
        <v>27.4</v>
      </c>
    </row>
    <row r="134" spans="1:10" ht="12.75" customHeight="1" x14ac:dyDescent="0.3">
      <c r="A134" s="1243" t="s">
        <v>1071</v>
      </c>
      <c r="B134" s="1267" t="s">
        <v>1556</v>
      </c>
      <c r="C134" s="1224"/>
      <c r="D134" s="1224"/>
      <c r="E134" s="1242">
        <v>5311</v>
      </c>
      <c r="F134" s="1242">
        <v>5424</v>
      </c>
      <c r="G134" s="1241" t="s">
        <v>512</v>
      </c>
      <c r="H134" s="1244">
        <v>15</v>
      </c>
      <c r="I134" s="1245">
        <v>16</v>
      </c>
      <c r="J134" s="1222">
        <v>31</v>
      </c>
    </row>
    <row r="135" spans="1:10" ht="12.75" customHeight="1" x14ac:dyDescent="0.3">
      <c r="A135" s="1248"/>
      <c r="B135" s="1267" t="s">
        <v>1557</v>
      </c>
      <c r="C135" s="1224"/>
      <c r="D135" s="1224"/>
      <c r="E135" s="1242">
        <v>5311</v>
      </c>
      <c r="F135" s="1242">
        <v>5031</v>
      </c>
      <c r="G135" s="1241" t="s">
        <v>512</v>
      </c>
      <c r="H135" s="1244">
        <v>2106</v>
      </c>
      <c r="I135" s="1245">
        <v>-16</v>
      </c>
      <c r="J135" s="1222">
        <v>2090</v>
      </c>
    </row>
    <row r="136" spans="1:10" ht="12.75" customHeight="1" x14ac:dyDescent="0.3">
      <c r="A136" s="1243" t="s">
        <v>1074</v>
      </c>
      <c r="B136" s="1267" t="s">
        <v>1558</v>
      </c>
      <c r="C136" s="1224"/>
      <c r="D136" s="1224"/>
      <c r="E136" s="1242">
        <v>6118</v>
      </c>
      <c r="F136" s="1242">
        <v>5139</v>
      </c>
      <c r="G136" s="1241" t="s">
        <v>1559</v>
      </c>
      <c r="H136" s="1244">
        <v>15</v>
      </c>
      <c r="I136" s="1245">
        <v>4</v>
      </c>
      <c r="J136" s="1222">
        <v>19</v>
      </c>
    </row>
    <row r="137" spans="1:10" ht="12.75" customHeight="1" x14ac:dyDescent="0.3">
      <c r="A137" s="1249"/>
      <c r="B137" s="1267" t="s">
        <v>1560</v>
      </c>
      <c r="C137" s="1224"/>
      <c r="D137" s="1224"/>
      <c r="E137" s="1242">
        <v>6118</v>
      </c>
      <c r="F137" s="1242">
        <v>5175</v>
      </c>
      <c r="G137" s="1241" t="s">
        <v>1559</v>
      </c>
      <c r="H137" s="1244">
        <v>0</v>
      </c>
      <c r="I137" s="1245">
        <v>8</v>
      </c>
      <c r="J137" s="1222">
        <v>8</v>
      </c>
    </row>
    <row r="138" spans="1:10" ht="12.75" customHeight="1" x14ac:dyDescent="0.3">
      <c r="A138" s="1248"/>
      <c r="B138" s="1267" t="s">
        <v>1561</v>
      </c>
      <c r="C138" s="1224"/>
      <c r="D138" s="1224"/>
      <c r="E138" s="1242">
        <v>6118</v>
      </c>
      <c r="F138" s="1242">
        <v>5169</v>
      </c>
      <c r="G138" s="1241" t="s">
        <v>1559</v>
      </c>
      <c r="H138" s="1244">
        <v>15</v>
      </c>
      <c r="I138" s="1245">
        <v>-12</v>
      </c>
      <c r="J138" s="1222">
        <v>3</v>
      </c>
    </row>
    <row r="139" spans="1:10" ht="12.75" customHeight="1" x14ac:dyDescent="0.3">
      <c r="A139" s="1243" t="s">
        <v>1078</v>
      </c>
      <c r="B139" s="1267" t="s">
        <v>1562</v>
      </c>
      <c r="C139" s="1224"/>
      <c r="D139" s="1224"/>
      <c r="E139" s="1242">
        <v>5512</v>
      </c>
      <c r="F139" s="1242">
        <v>5134</v>
      </c>
      <c r="G139" s="1241" t="s">
        <v>673</v>
      </c>
      <c r="H139" s="1244">
        <v>5</v>
      </c>
      <c r="I139" s="1245">
        <v>15</v>
      </c>
      <c r="J139" s="1222">
        <v>20</v>
      </c>
    </row>
    <row r="140" spans="1:10" ht="12.75" customHeight="1" x14ac:dyDescent="0.3">
      <c r="A140" s="1248"/>
      <c r="B140" s="1267" t="s">
        <v>1563</v>
      </c>
      <c r="C140" s="1224"/>
      <c r="D140" s="1224"/>
      <c r="E140" s="1242">
        <v>5512</v>
      </c>
      <c r="F140" s="1242">
        <v>5137</v>
      </c>
      <c r="G140" s="1241" t="s">
        <v>673</v>
      </c>
      <c r="H140" s="1244">
        <v>30</v>
      </c>
      <c r="I140" s="1245">
        <v>-15</v>
      </c>
      <c r="J140" s="1222">
        <v>15</v>
      </c>
    </row>
    <row r="141" spans="1:10" ht="12.75" customHeight="1" x14ac:dyDescent="0.3">
      <c r="A141" s="1240" t="s">
        <v>1080</v>
      </c>
      <c r="B141" s="1267" t="s">
        <v>1564</v>
      </c>
      <c r="C141" s="1224"/>
      <c r="D141" s="1224"/>
      <c r="E141" s="1242">
        <v>6171</v>
      </c>
      <c r="F141" s="1242">
        <v>5169</v>
      </c>
      <c r="G141" s="1241"/>
      <c r="H141" s="1244">
        <v>4215</v>
      </c>
      <c r="I141" s="1245">
        <v>-80</v>
      </c>
      <c r="J141" s="1222">
        <v>4135</v>
      </c>
    </row>
    <row r="142" spans="1:10" ht="12.75" customHeight="1" x14ac:dyDescent="0.3">
      <c r="A142" s="1243" t="s">
        <v>1084</v>
      </c>
      <c r="B142" s="1267" t="s">
        <v>1565</v>
      </c>
      <c r="C142" s="1224"/>
      <c r="D142" s="1224"/>
      <c r="E142" s="1242">
        <v>6171</v>
      </c>
      <c r="F142" s="1242">
        <v>5424</v>
      </c>
      <c r="G142" s="1241" t="s">
        <v>105</v>
      </c>
      <c r="H142" s="1244">
        <v>0</v>
      </c>
      <c r="I142" s="1245">
        <v>4</v>
      </c>
      <c r="J142" s="1222">
        <v>4</v>
      </c>
    </row>
    <row r="143" spans="1:10" ht="12.75" customHeight="1" x14ac:dyDescent="0.3">
      <c r="A143" s="1248"/>
      <c r="B143" s="1267" t="s">
        <v>1566</v>
      </c>
      <c r="C143" s="1251"/>
      <c r="D143" s="1251"/>
      <c r="E143" s="1242">
        <v>6171</v>
      </c>
      <c r="F143" s="1242">
        <v>5011</v>
      </c>
      <c r="G143" s="1241" t="s">
        <v>105</v>
      </c>
      <c r="H143" s="1244">
        <v>127.91</v>
      </c>
      <c r="I143" s="1245">
        <v>-4</v>
      </c>
      <c r="J143" s="1222">
        <v>123.91</v>
      </c>
    </row>
    <row r="144" spans="1:10" ht="12.75" customHeight="1" x14ac:dyDescent="0.3">
      <c r="A144" s="1248" t="s">
        <v>1088</v>
      </c>
      <c r="B144" s="1267" t="s">
        <v>1567</v>
      </c>
      <c r="C144" s="1251"/>
      <c r="D144" s="1251"/>
      <c r="E144" s="1242">
        <v>2219</v>
      </c>
      <c r="F144" s="1242">
        <v>5171</v>
      </c>
      <c r="G144" s="1241" t="s">
        <v>1539</v>
      </c>
      <c r="H144" s="1244">
        <v>784</v>
      </c>
      <c r="I144" s="1245">
        <v>-45</v>
      </c>
      <c r="J144" s="1222">
        <v>739</v>
      </c>
    </row>
    <row r="145" spans="1:10" ht="12.75" customHeight="1" x14ac:dyDescent="0.3">
      <c r="A145" s="1248" t="s">
        <v>1093</v>
      </c>
      <c r="B145" s="1267" t="s">
        <v>1568</v>
      </c>
      <c r="C145" s="1251"/>
      <c r="D145" s="1251"/>
      <c r="E145" s="1242">
        <v>6310</v>
      </c>
      <c r="F145" s="1242">
        <v>5163</v>
      </c>
      <c r="G145" s="1241"/>
      <c r="H145" s="1244">
        <v>120</v>
      </c>
      <c r="I145" s="1245">
        <v>80</v>
      </c>
      <c r="J145" s="1222">
        <v>200</v>
      </c>
    </row>
    <row r="146" spans="1:10" ht="12.75" customHeight="1" x14ac:dyDescent="0.3">
      <c r="A146" s="1325" t="s">
        <v>1097</v>
      </c>
      <c r="B146" s="1320" t="s">
        <v>1569</v>
      </c>
      <c r="C146" s="1321" t="s">
        <v>50</v>
      </c>
      <c r="D146" s="1265"/>
      <c r="E146" s="1322">
        <v>3111</v>
      </c>
      <c r="F146" s="1322">
        <v>5137</v>
      </c>
      <c r="G146" s="1247" t="s">
        <v>760</v>
      </c>
      <c r="H146" s="1331">
        <v>0</v>
      </c>
      <c r="I146" s="1332">
        <v>110.15</v>
      </c>
      <c r="J146" s="1222">
        <v>110.15</v>
      </c>
    </row>
    <row r="147" spans="1:10" ht="12.75" customHeight="1" x14ac:dyDescent="0.3">
      <c r="A147" s="1327"/>
      <c r="B147" s="1320" t="s">
        <v>1570</v>
      </c>
      <c r="C147" s="1321" t="s">
        <v>50</v>
      </c>
      <c r="D147" s="1265"/>
      <c r="E147" s="1322">
        <v>3111</v>
      </c>
      <c r="F147" s="1322">
        <v>5171</v>
      </c>
      <c r="G147" s="1247" t="s">
        <v>760</v>
      </c>
      <c r="H147" s="1331">
        <v>0</v>
      </c>
      <c r="I147" s="1332">
        <v>1686.82</v>
      </c>
      <c r="J147" s="1222">
        <v>1686.82</v>
      </c>
    </row>
    <row r="148" spans="1:10" ht="12.75" customHeight="1" x14ac:dyDescent="0.3">
      <c r="A148" s="1328"/>
      <c r="B148" s="1320" t="s">
        <v>1571</v>
      </c>
      <c r="C148" s="1321" t="s">
        <v>50</v>
      </c>
      <c r="D148" s="1265"/>
      <c r="E148" s="1322">
        <v>3421</v>
      </c>
      <c r="F148" s="1322">
        <v>5171</v>
      </c>
      <c r="G148" s="1247" t="s">
        <v>760</v>
      </c>
      <c r="H148" s="1331">
        <v>0</v>
      </c>
      <c r="I148" s="1332">
        <v>99.78</v>
      </c>
      <c r="J148" s="1222">
        <v>99.78</v>
      </c>
    </row>
    <row r="149" spans="1:10" ht="12.75" customHeight="1" x14ac:dyDescent="0.3">
      <c r="A149" s="1339" t="s">
        <v>1101</v>
      </c>
      <c r="B149" s="1338" t="s">
        <v>1572</v>
      </c>
      <c r="C149" s="1165"/>
      <c r="D149" s="1165">
        <v>13011</v>
      </c>
      <c r="E149" s="1334">
        <v>4329</v>
      </c>
      <c r="F149" s="1334">
        <v>5162</v>
      </c>
      <c r="G149" s="1335" t="s">
        <v>671</v>
      </c>
      <c r="H149" s="1336">
        <v>8</v>
      </c>
      <c r="I149" s="1337">
        <v>2</v>
      </c>
      <c r="J149" s="1222">
        <v>10</v>
      </c>
    </row>
    <row r="150" spans="1:10" ht="12.75" customHeight="1" x14ac:dyDescent="0.3">
      <c r="A150" s="1333"/>
      <c r="B150" s="1338" t="s">
        <v>1573</v>
      </c>
      <c r="C150" s="1165"/>
      <c r="D150" s="1165">
        <v>13011</v>
      </c>
      <c r="E150" s="1334">
        <v>4329</v>
      </c>
      <c r="F150" s="1334">
        <v>5194</v>
      </c>
      <c r="G150" s="1335" t="s">
        <v>671</v>
      </c>
      <c r="H150" s="1336">
        <v>10</v>
      </c>
      <c r="I150" s="1337">
        <v>-2</v>
      </c>
      <c r="J150" s="1222">
        <v>8</v>
      </c>
    </row>
    <row r="151" spans="1:10" ht="12.75" customHeight="1" x14ac:dyDescent="0.3">
      <c r="A151" s="1340" t="s">
        <v>1105</v>
      </c>
      <c r="B151" s="1342" t="s">
        <v>1574</v>
      </c>
      <c r="C151" s="1165"/>
      <c r="D151" s="1165"/>
      <c r="E151" s="1334">
        <v>3349</v>
      </c>
      <c r="F151" s="1334">
        <v>5169</v>
      </c>
      <c r="G151" s="1341" t="s">
        <v>558</v>
      </c>
      <c r="H151" s="1336">
        <v>1101.0999999999999</v>
      </c>
      <c r="I151" s="1337">
        <v>-40.72</v>
      </c>
      <c r="J151" s="1222">
        <v>1060.3799999999999</v>
      </c>
    </row>
    <row r="152" spans="1:10" ht="12.75" customHeight="1" x14ac:dyDescent="0.3">
      <c r="A152" s="1339" t="s">
        <v>1109</v>
      </c>
      <c r="B152" s="1278" t="s">
        <v>1575</v>
      </c>
      <c r="C152" s="1165"/>
      <c r="D152" s="1165"/>
      <c r="E152" s="1334">
        <v>4339</v>
      </c>
      <c r="F152" s="1334">
        <v>5492</v>
      </c>
      <c r="G152" s="1341" t="s">
        <v>1474</v>
      </c>
      <c r="H152" s="1336">
        <v>130</v>
      </c>
      <c r="I152" s="1337">
        <v>16</v>
      </c>
      <c r="J152" s="1222">
        <v>146</v>
      </c>
    </row>
    <row r="153" spans="1:10" ht="12.75" customHeight="1" x14ac:dyDescent="0.3">
      <c r="A153" s="1340"/>
      <c r="B153" s="1278" t="s">
        <v>1576</v>
      </c>
      <c r="C153" s="1165"/>
      <c r="D153" s="1165"/>
      <c r="E153" s="1334">
        <v>3399</v>
      </c>
      <c r="F153" s="1334">
        <v>5194</v>
      </c>
      <c r="G153" s="1341" t="s">
        <v>1474</v>
      </c>
      <c r="H153" s="1336">
        <v>50</v>
      </c>
      <c r="I153" s="1337">
        <v>-16</v>
      </c>
      <c r="J153" s="1222">
        <v>34</v>
      </c>
    </row>
    <row r="154" spans="1:10" ht="12.75" customHeight="1" x14ac:dyDescent="0.3">
      <c r="A154" s="1340" t="s">
        <v>1112</v>
      </c>
      <c r="B154" s="1167" t="s">
        <v>1577</v>
      </c>
      <c r="C154" s="1165"/>
      <c r="D154" s="1165"/>
      <c r="E154" s="1334">
        <v>6171</v>
      </c>
      <c r="F154" s="1334">
        <v>5362</v>
      </c>
      <c r="G154" s="1341" t="s">
        <v>1578</v>
      </c>
      <c r="H154" s="1336">
        <v>900</v>
      </c>
      <c r="I154" s="1337">
        <v>180</v>
      </c>
      <c r="J154" s="1222">
        <v>1080</v>
      </c>
    </row>
    <row r="155" spans="1:10" ht="12.75" customHeight="1" x14ac:dyDescent="0.3">
      <c r="A155" s="1339" t="s">
        <v>1115</v>
      </c>
      <c r="B155" s="1274" t="s">
        <v>1376</v>
      </c>
      <c r="C155" s="1224"/>
      <c r="D155" s="1224"/>
      <c r="E155" s="1242">
        <v>3111</v>
      </c>
      <c r="F155" s="1242">
        <v>5331</v>
      </c>
      <c r="G155" s="1275" t="s">
        <v>51</v>
      </c>
      <c r="H155" s="1276">
        <v>184</v>
      </c>
      <c r="I155" s="1277">
        <v>0.19</v>
      </c>
      <c r="J155" s="1222">
        <v>184.19</v>
      </c>
    </row>
    <row r="156" spans="1:10" ht="12.75" customHeight="1" x14ac:dyDescent="0.3">
      <c r="A156" s="1343"/>
      <c r="B156" s="1274" t="s">
        <v>1378</v>
      </c>
      <c r="C156" s="1224"/>
      <c r="D156" s="1224"/>
      <c r="E156" s="1242">
        <v>3113</v>
      </c>
      <c r="F156" s="1242">
        <v>5331</v>
      </c>
      <c r="G156" s="1275" t="s">
        <v>54</v>
      </c>
      <c r="H156" s="1268">
        <v>179</v>
      </c>
      <c r="I156" s="1254">
        <v>0.47</v>
      </c>
      <c r="J156" s="1222">
        <v>179.47</v>
      </c>
    </row>
    <row r="157" spans="1:10" ht="12.75" customHeight="1" x14ac:dyDescent="0.3">
      <c r="A157" s="1343"/>
      <c r="B157" s="1274" t="s">
        <v>1380</v>
      </c>
      <c r="C157" s="1224"/>
      <c r="D157" s="1224"/>
      <c r="E157" s="1242">
        <v>3113</v>
      </c>
      <c r="F157" s="1242">
        <v>5331</v>
      </c>
      <c r="G157" s="1275" t="s">
        <v>56</v>
      </c>
      <c r="H157" s="1272">
        <v>300</v>
      </c>
      <c r="I157" s="1273">
        <v>0.46</v>
      </c>
      <c r="J157" s="1222">
        <v>300.45999999999998</v>
      </c>
    </row>
    <row r="158" spans="1:10" ht="12.75" customHeight="1" x14ac:dyDescent="0.3">
      <c r="A158" s="1340"/>
      <c r="B158" s="1274" t="s">
        <v>1381</v>
      </c>
      <c r="C158" s="1224"/>
      <c r="D158" s="1224"/>
      <c r="E158" s="1242">
        <v>3113</v>
      </c>
      <c r="F158" s="1242">
        <v>5331</v>
      </c>
      <c r="G158" s="1275" t="s">
        <v>58</v>
      </c>
      <c r="H158" s="1272">
        <v>280</v>
      </c>
      <c r="I158" s="1273">
        <v>0.15</v>
      </c>
      <c r="J158" s="1222">
        <v>280.14999999999998</v>
      </c>
    </row>
    <row r="159" spans="1:10" ht="12.75" customHeight="1" x14ac:dyDescent="0.3">
      <c r="A159" s="1339" t="s">
        <v>1119</v>
      </c>
      <c r="B159" s="1252" t="s">
        <v>1362</v>
      </c>
      <c r="C159" s="1224"/>
      <c r="D159" s="1224"/>
      <c r="E159" s="1235">
        <v>5311</v>
      </c>
      <c r="F159" s="1234">
        <v>5499</v>
      </c>
      <c r="G159" s="1241" t="s">
        <v>642</v>
      </c>
      <c r="H159" s="1253">
        <v>118</v>
      </c>
      <c r="I159" s="1254">
        <v>0.5</v>
      </c>
      <c r="J159" s="1222">
        <v>118.5</v>
      </c>
    </row>
    <row r="160" spans="1:10" ht="12.75" customHeight="1" x14ac:dyDescent="0.3">
      <c r="A160" s="1343"/>
      <c r="B160" s="1252" t="s">
        <v>1364</v>
      </c>
      <c r="C160" s="1224"/>
      <c r="D160" s="1224"/>
      <c r="E160" s="1235">
        <v>6171</v>
      </c>
      <c r="F160" s="1234">
        <v>5499</v>
      </c>
      <c r="G160" s="1241" t="s">
        <v>642</v>
      </c>
      <c r="H160" s="1253">
        <v>912.5</v>
      </c>
      <c r="I160" s="1254">
        <v>1.5</v>
      </c>
      <c r="J160" s="1222">
        <v>914</v>
      </c>
    </row>
    <row r="161" spans="1:11" ht="12.75" customHeight="1" x14ac:dyDescent="0.3">
      <c r="A161" s="1343"/>
      <c r="B161" s="1252" t="s">
        <v>1579</v>
      </c>
      <c r="C161" s="1224"/>
      <c r="D161" s="1224"/>
      <c r="E161" s="1235">
        <v>6171</v>
      </c>
      <c r="F161" s="1234">
        <v>5169</v>
      </c>
      <c r="G161" s="1241" t="s">
        <v>642</v>
      </c>
      <c r="H161" s="1253">
        <v>1.69</v>
      </c>
      <c r="I161" s="1254">
        <v>17</v>
      </c>
      <c r="J161" s="1222">
        <v>18.690000000000001</v>
      </c>
      <c r="K161" s="1163"/>
    </row>
    <row r="162" spans="1:11" ht="12.75" customHeight="1" x14ac:dyDescent="0.3">
      <c r="A162" s="1340"/>
      <c r="B162" s="1252" t="s">
        <v>1580</v>
      </c>
      <c r="C162" s="1224"/>
      <c r="D162" s="1224"/>
      <c r="E162" s="1235">
        <v>3113</v>
      </c>
      <c r="F162" s="1234">
        <v>5499</v>
      </c>
      <c r="G162" s="1241" t="s">
        <v>642</v>
      </c>
      <c r="H162" s="1253">
        <v>777</v>
      </c>
      <c r="I162" s="1254">
        <v>-19</v>
      </c>
      <c r="J162" s="1222">
        <v>758</v>
      </c>
      <c r="K162" s="1163"/>
    </row>
    <row r="163" spans="1:11" ht="12.75" customHeight="1" x14ac:dyDescent="0.3">
      <c r="A163" s="1340" t="s">
        <v>1581</v>
      </c>
      <c r="B163" s="1252" t="s">
        <v>1582</v>
      </c>
      <c r="C163" s="1224"/>
      <c r="D163" s="1224"/>
      <c r="E163" s="1235">
        <v>2310</v>
      </c>
      <c r="F163" s="1234">
        <v>5151</v>
      </c>
      <c r="G163" s="1241" t="s">
        <v>1583</v>
      </c>
      <c r="H163" s="1253">
        <v>35</v>
      </c>
      <c r="I163" s="1254">
        <v>3</v>
      </c>
      <c r="J163" s="1222">
        <v>38</v>
      </c>
      <c r="K163" s="1163"/>
    </row>
    <row r="164" spans="1:11" ht="12.75" customHeight="1" x14ac:dyDescent="0.3">
      <c r="A164" s="1231"/>
      <c r="B164" s="1179"/>
      <c r="C164" s="1224"/>
      <c r="D164" s="1224"/>
      <c r="E164" s="1179"/>
      <c r="F164" s="1230" t="s">
        <v>22</v>
      </c>
      <c r="G164" s="1187"/>
      <c r="H164" s="1174">
        <v>106344.13</v>
      </c>
      <c r="I164" s="1188">
        <v>-1362.6999999999998</v>
      </c>
      <c r="J164" s="1174">
        <v>104981.43000000001</v>
      </c>
      <c r="K164" s="1163"/>
    </row>
    <row r="165" spans="1:11" ht="12.75" customHeight="1" x14ac:dyDescent="0.3">
      <c r="A165" s="1302" t="s">
        <v>319</v>
      </c>
      <c r="B165" s="1173"/>
      <c r="C165" s="1171"/>
      <c r="D165" s="1171"/>
      <c r="E165" s="1176"/>
      <c r="F165" s="1173"/>
      <c r="G165" s="1173"/>
      <c r="H165" s="1175"/>
      <c r="I165" s="1175"/>
      <c r="J165" s="1174"/>
      <c r="K165" s="1173"/>
    </row>
    <row r="166" spans="1:11" ht="12.75" customHeight="1" x14ac:dyDescent="0.3">
      <c r="A166" s="1270" t="s">
        <v>8</v>
      </c>
      <c r="B166" s="1298" t="s">
        <v>1584</v>
      </c>
      <c r="C166" s="1179"/>
      <c r="D166" s="1179"/>
      <c r="E166" s="1299">
        <v>3412</v>
      </c>
      <c r="F166" s="1299">
        <v>6121</v>
      </c>
      <c r="G166" s="1299">
        <v>6202</v>
      </c>
      <c r="H166" s="1225">
        <v>23624</v>
      </c>
      <c r="I166" s="1300">
        <v>1475</v>
      </c>
      <c r="J166" s="1225">
        <v>25099</v>
      </c>
      <c r="K166" s="1173"/>
    </row>
    <row r="167" spans="1:11" ht="12.75" customHeight="1" x14ac:dyDescent="0.3">
      <c r="A167" s="1233"/>
      <c r="B167" s="1298" t="s">
        <v>1585</v>
      </c>
      <c r="C167" s="1179"/>
      <c r="D167" s="1179"/>
      <c r="E167" s="1299">
        <v>3412</v>
      </c>
      <c r="F167" s="1299">
        <v>6121</v>
      </c>
      <c r="G167" s="1299">
        <v>6202</v>
      </c>
      <c r="H167" s="1225">
        <v>23624</v>
      </c>
      <c r="I167" s="1301">
        <v>4663</v>
      </c>
      <c r="J167" s="1225">
        <v>28287</v>
      </c>
      <c r="K167" s="1173"/>
    </row>
    <row r="168" spans="1:11" ht="12.75" customHeight="1" x14ac:dyDescent="0.3">
      <c r="A168" s="1233" t="s">
        <v>11</v>
      </c>
      <c r="B168" s="1165" t="s">
        <v>1586</v>
      </c>
      <c r="C168" s="1223"/>
      <c r="D168" s="1200"/>
      <c r="E168" s="1164">
        <v>5311</v>
      </c>
      <c r="F168" s="1164">
        <v>6122</v>
      </c>
      <c r="G168" s="1269" t="s">
        <v>512</v>
      </c>
      <c r="H168" s="1220">
        <v>1032</v>
      </c>
      <c r="I168" s="1239">
        <v>-970</v>
      </c>
      <c r="J168" s="1220">
        <v>62</v>
      </c>
      <c r="K168" s="1173"/>
    </row>
    <row r="169" spans="1:11" ht="12.75" customHeight="1" x14ac:dyDescent="0.3">
      <c r="A169" s="1164" t="s">
        <v>60</v>
      </c>
      <c r="B169" s="1179" t="s">
        <v>1587</v>
      </c>
      <c r="C169" s="1224"/>
      <c r="D169" s="1224"/>
      <c r="E169" s="1224">
        <v>4350</v>
      </c>
      <c r="F169" s="1224">
        <v>6351</v>
      </c>
      <c r="G169" s="1229" t="s">
        <v>87</v>
      </c>
      <c r="H169" s="1183">
        <v>0</v>
      </c>
      <c r="I169" s="1184">
        <v>794</v>
      </c>
      <c r="J169" s="1183">
        <v>794</v>
      </c>
      <c r="K169" s="1173"/>
    </row>
    <row r="170" spans="1:11" ht="12.75" customHeight="1" x14ac:dyDescent="0.3">
      <c r="A170" s="1255" t="s">
        <v>73</v>
      </c>
      <c r="B170" s="1179" t="s">
        <v>1588</v>
      </c>
      <c r="C170" s="1224"/>
      <c r="D170" s="1224"/>
      <c r="E170" s="1255">
        <v>6171</v>
      </c>
      <c r="F170" s="1255">
        <v>6125</v>
      </c>
      <c r="G170" s="1179"/>
      <c r="H170" s="1183">
        <v>0</v>
      </c>
      <c r="I170" s="1184">
        <v>80</v>
      </c>
      <c r="J170" s="1183">
        <v>80</v>
      </c>
      <c r="K170" s="1173"/>
    </row>
    <row r="171" spans="1:11" ht="12.75" customHeight="1" x14ac:dyDescent="0.3">
      <c r="A171" s="1248" t="s">
        <v>125</v>
      </c>
      <c r="B171" s="1274" t="s">
        <v>1589</v>
      </c>
      <c r="C171" s="1224"/>
      <c r="D171" s="1224"/>
      <c r="E171" s="1242">
        <v>3326</v>
      </c>
      <c r="F171" s="1242">
        <v>6121</v>
      </c>
      <c r="G171" s="1241"/>
      <c r="H171" s="1268">
        <v>50</v>
      </c>
      <c r="I171" s="1254">
        <v>-50</v>
      </c>
      <c r="J171" s="1222">
        <v>0</v>
      </c>
      <c r="K171" s="1173"/>
    </row>
    <row r="172" spans="1:11" ht="12.75" customHeight="1" x14ac:dyDescent="0.3">
      <c r="A172" s="1240" t="s">
        <v>143</v>
      </c>
      <c r="B172" s="1267" t="s">
        <v>1590</v>
      </c>
      <c r="C172" s="1224"/>
      <c r="D172" s="1224"/>
      <c r="E172" s="1242">
        <v>2221</v>
      </c>
      <c r="F172" s="1317">
        <v>6121</v>
      </c>
      <c r="G172" s="1241" t="s">
        <v>1591</v>
      </c>
      <c r="H172" s="1318">
        <v>100</v>
      </c>
      <c r="I172" s="1319">
        <v>48</v>
      </c>
      <c r="J172" s="1222">
        <v>148</v>
      </c>
      <c r="K172" s="1173"/>
    </row>
    <row r="173" spans="1:11" ht="12.75" customHeight="1" x14ac:dyDescent="0.3">
      <c r="A173" s="1240" t="s">
        <v>146</v>
      </c>
      <c r="B173" s="1267" t="s">
        <v>1592</v>
      </c>
      <c r="C173" s="1224"/>
      <c r="D173" s="1224"/>
      <c r="E173" s="1242">
        <v>3421</v>
      </c>
      <c r="F173" s="1317">
        <v>6121</v>
      </c>
      <c r="G173" s="1241" t="s">
        <v>961</v>
      </c>
      <c r="H173" s="1318">
        <v>118</v>
      </c>
      <c r="I173" s="1319">
        <v>-3</v>
      </c>
      <c r="J173" s="1222">
        <v>115</v>
      </c>
      <c r="K173" s="1173"/>
    </row>
    <row r="174" spans="1:11" ht="12.75" customHeight="1" x14ac:dyDescent="0.3">
      <c r="A174" s="1240" t="s">
        <v>148</v>
      </c>
      <c r="B174" s="1267" t="s">
        <v>1593</v>
      </c>
      <c r="C174" s="1224"/>
      <c r="D174" s="1224"/>
      <c r="E174" s="1242">
        <v>6171</v>
      </c>
      <c r="F174" s="1317">
        <v>6121</v>
      </c>
      <c r="G174" s="1241" t="s">
        <v>1594</v>
      </c>
      <c r="H174" s="1318">
        <v>2000</v>
      </c>
      <c r="I174" s="1319">
        <v>29.96</v>
      </c>
      <c r="J174" s="1222">
        <v>2029.96</v>
      </c>
      <c r="K174" s="1173"/>
    </row>
    <row r="175" spans="1:11" ht="12.75" customHeight="1" x14ac:dyDescent="0.3">
      <c r="A175" s="1240" t="s">
        <v>156</v>
      </c>
      <c r="B175" s="1267" t="s">
        <v>1595</v>
      </c>
      <c r="C175" s="1224"/>
      <c r="D175" s="1224"/>
      <c r="E175" s="1242">
        <v>6171</v>
      </c>
      <c r="F175" s="1242">
        <v>6121</v>
      </c>
      <c r="G175" s="1241" t="s">
        <v>1596</v>
      </c>
      <c r="H175" s="1318">
        <v>242</v>
      </c>
      <c r="I175" s="1319">
        <v>0.1</v>
      </c>
      <c r="J175" s="1222">
        <v>242.1</v>
      </c>
      <c r="K175" s="1173"/>
    </row>
    <row r="176" spans="1:11" ht="12.75" customHeight="1" x14ac:dyDescent="0.3">
      <c r="A176" s="1344" t="s">
        <v>190</v>
      </c>
      <c r="B176" s="1320" t="s">
        <v>1597</v>
      </c>
      <c r="C176" s="1263" t="s">
        <v>50</v>
      </c>
      <c r="D176" s="1258"/>
      <c r="E176" s="1322">
        <v>3612</v>
      </c>
      <c r="F176" s="1322">
        <v>6121</v>
      </c>
      <c r="G176" s="1247" t="s">
        <v>1598</v>
      </c>
      <c r="H176" s="1345">
        <v>0</v>
      </c>
      <c r="I176" s="1346">
        <v>85</v>
      </c>
      <c r="J176" s="1326">
        <v>85</v>
      </c>
      <c r="K176" s="1173"/>
    </row>
    <row r="177" spans="1:11" ht="12.75" customHeight="1" x14ac:dyDescent="0.3">
      <c r="A177" s="1240" t="s">
        <v>203</v>
      </c>
      <c r="B177" s="1267" t="s">
        <v>1599</v>
      </c>
      <c r="C177" s="1224"/>
      <c r="D177" s="1224"/>
      <c r="E177" s="1242">
        <v>3639</v>
      </c>
      <c r="F177" s="1242">
        <v>6121</v>
      </c>
      <c r="G177" s="1241" t="s">
        <v>1411</v>
      </c>
      <c r="H177" s="1318">
        <v>190</v>
      </c>
      <c r="I177" s="1319">
        <v>-98.1</v>
      </c>
      <c r="J177" s="1222">
        <v>91.9</v>
      </c>
      <c r="K177" s="1173"/>
    </row>
    <row r="178" spans="1:11" ht="12.75" customHeight="1" x14ac:dyDescent="0.3">
      <c r="A178" s="1240" t="s">
        <v>206</v>
      </c>
      <c r="B178" s="1267" t="s">
        <v>1600</v>
      </c>
      <c r="C178" s="1224"/>
      <c r="D178" s="1224"/>
      <c r="E178" s="1242">
        <v>6171</v>
      </c>
      <c r="F178" s="1242">
        <v>6121</v>
      </c>
      <c r="G178" s="1241" t="s">
        <v>766</v>
      </c>
      <c r="H178" s="1318">
        <v>109</v>
      </c>
      <c r="I178" s="1319">
        <v>116.66</v>
      </c>
      <c r="J178" s="1222">
        <v>225.66</v>
      </c>
      <c r="K178" s="1173"/>
    </row>
    <row r="179" spans="1:11" ht="12.75" customHeight="1" x14ac:dyDescent="0.3">
      <c r="A179" s="1181"/>
      <c r="B179" s="1177"/>
      <c r="C179" s="1181"/>
      <c r="D179" s="1181"/>
      <c r="E179" s="1178"/>
      <c r="F179" s="1219"/>
      <c r="G179" s="1232" t="s">
        <v>23</v>
      </c>
      <c r="H179" s="1180">
        <v>51089</v>
      </c>
      <c r="I179" s="1185">
        <v>6170.62</v>
      </c>
      <c r="J179" s="1180">
        <v>57259.62</v>
      </c>
      <c r="K179" s="1163"/>
    </row>
    <row r="180" spans="1:11" ht="12.75" customHeight="1" x14ac:dyDescent="0.3">
      <c r="A180" s="1181"/>
      <c r="B180" s="1177"/>
      <c r="C180" s="1181"/>
      <c r="D180" s="1181"/>
      <c r="E180" s="1178"/>
      <c r="F180" s="1178"/>
      <c r="G180" s="1256"/>
      <c r="H180" s="1195"/>
      <c r="I180" s="1185"/>
      <c r="J180" s="1180"/>
      <c r="K180" s="1163"/>
    </row>
    <row r="181" spans="1:11" ht="12.75" customHeight="1" x14ac:dyDescent="0.3">
      <c r="A181" s="1163"/>
      <c r="B181" s="1186" t="s">
        <v>1601</v>
      </c>
      <c r="C181" s="1171"/>
      <c r="D181" s="1171"/>
      <c r="E181" s="1212" t="s">
        <v>9</v>
      </c>
      <c r="F181" s="1217"/>
      <c r="G181" s="1210"/>
      <c r="H181" s="1206"/>
      <c r="I181" s="1184">
        <v>873.99999999999977</v>
      </c>
      <c r="J181" s="1183"/>
      <c r="K181" s="1163"/>
    </row>
    <row r="182" spans="1:11" ht="12.75" customHeight="1" x14ac:dyDescent="0.3">
      <c r="A182" s="1163"/>
      <c r="B182" s="1173"/>
      <c r="C182" s="1171"/>
      <c r="D182" s="1171"/>
      <c r="E182" s="1204" t="s">
        <v>17</v>
      </c>
      <c r="F182" s="1216"/>
      <c r="G182" s="1213"/>
      <c r="H182" s="1206"/>
      <c r="I182" s="1184">
        <v>-635.09999999999991</v>
      </c>
      <c r="J182" s="1183"/>
      <c r="K182" s="1163"/>
    </row>
    <row r="183" spans="1:11" ht="12.75" customHeight="1" x14ac:dyDescent="0.3">
      <c r="A183" s="1163"/>
      <c r="B183" s="1173"/>
      <c r="C183" s="1171"/>
      <c r="D183" s="1171"/>
      <c r="E183" s="1172" t="s">
        <v>15</v>
      </c>
      <c r="F183" s="1173"/>
      <c r="G183" s="1211"/>
      <c r="H183" s="1206"/>
      <c r="I183" s="1184">
        <v>1509.0999999999995</v>
      </c>
      <c r="J183" s="1183"/>
      <c r="K183" s="1163"/>
    </row>
    <row r="184" spans="1:11" ht="12.75" customHeight="1" x14ac:dyDescent="0.3">
      <c r="A184" s="1163"/>
      <c r="B184" s="1173"/>
      <c r="C184" s="1171"/>
      <c r="D184" s="1171"/>
      <c r="E184" s="1204" t="s">
        <v>26</v>
      </c>
      <c r="F184" s="1216"/>
      <c r="G184" s="1213"/>
      <c r="H184" s="1206"/>
      <c r="I184" s="1184">
        <v>873.99999999999955</v>
      </c>
      <c r="J184" s="1183"/>
      <c r="K184" s="1163"/>
    </row>
    <row r="185" spans="1:11" ht="12.75" customHeight="1" x14ac:dyDescent="0.3">
      <c r="A185" s="1163"/>
      <c r="B185" s="1173"/>
      <c r="C185" s="1171"/>
      <c r="D185" s="1171"/>
      <c r="E185" s="1214" t="s">
        <v>16</v>
      </c>
      <c r="F185" s="1173"/>
      <c r="G185" s="1211"/>
      <c r="H185" s="1207"/>
      <c r="I185" s="1184">
        <v>0</v>
      </c>
      <c r="J185" s="1183"/>
      <c r="K185" s="1163"/>
    </row>
    <row r="186" spans="1:11" ht="12.75" customHeight="1" x14ac:dyDescent="0.3">
      <c r="A186" s="1163"/>
      <c r="B186" s="1173"/>
      <c r="C186" s="1171"/>
      <c r="D186" s="1171"/>
      <c r="E186" s="1205" t="s">
        <v>491</v>
      </c>
      <c r="F186" s="1216"/>
      <c r="G186" s="1213"/>
      <c r="H186" s="1207"/>
      <c r="I186" s="1184">
        <v>0</v>
      </c>
      <c r="J186" s="1183"/>
      <c r="K186" s="1163"/>
    </row>
    <row r="187" spans="1:11" ht="12.75" customHeight="1" x14ac:dyDescent="0.25">
      <c r="A187" s="1163"/>
      <c r="B187" s="1163"/>
      <c r="C187" s="1163"/>
      <c r="D187" s="1163"/>
      <c r="E187" s="1167" t="s">
        <v>29</v>
      </c>
      <c r="F187" s="1163"/>
      <c r="G187" s="1173"/>
      <c r="H187" s="1203">
        <v>43075</v>
      </c>
      <c r="I187" s="1163"/>
      <c r="J187" s="1203">
        <v>43100</v>
      </c>
      <c r="K187" s="1163"/>
    </row>
    <row r="188" spans="1:11" ht="12.75" customHeight="1" x14ac:dyDescent="0.3">
      <c r="A188" s="1163"/>
      <c r="B188" s="1186" t="s">
        <v>1602</v>
      </c>
      <c r="C188" s="1171"/>
      <c r="D188" s="1171"/>
      <c r="E188" s="1215" t="s">
        <v>13</v>
      </c>
      <c r="F188" s="1217"/>
      <c r="G188" s="1210"/>
      <c r="H188" s="1208">
        <v>374688.82</v>
      </c>
      <c r="I188" s="1184">
        <v>873.99999999999977</v>
      </c>
      <c r="J188" s="1184">
        <v>375562.82</v>
      </c>
      <c r="K188" s="1163"/>
    </row>
    <row r="189" spans="1:11" ht="12.75" customHeight="1" x14ac:dyDescent="0.3">
      <c r="A189" s="1163"/>
      <c r="B189" s="1173"/>
      <c r="C189" s="1171"/>
      <c r="D189" s="1171"/>
      <c r="E189" s="1204" t="s">
        <v>17</v>
      </c>
      <c r="F189" s="1216"/>
      <c r="G189" s="1213"/>
      <c r="H189" s="1209">
        <v>315303.34999999998</v>
      </c>
      <c r="I189" s="1184">
        <v>-635.09999999999991</v>
      </c>
      <c r="J189" s="1183">
        <v>314668.25</v>
      </c>
      <c r="K189" s="1163"/>
    </row>
    <row r="190" spans="1:11" ht="12.75" customHeight="1" x14ac:dyDescent="0.3">
      <c r="A190" s="1163"/>
      <c r="B190" s="1173"/>
      <c r="C190" s="1171"/>
      <c r="D190" s="1171"/>
      <c r="E190" s="1172" t="s">
        <v>15</v>
      </c>
      <c r="F190" s="1173"/>
      <c r="G190" s="1211"/>
      <c r="H190" s="1209">
        <v>59385.47</v>
      </c>
      <c r="I190" s="1184">
        <v>1509.0999999999995</v>
      </c>
      <c r="J190" s="1183">
        <v>60894.57</v>
      </c>
      <c r="K190" s="1163"/>
    </row>
    <row r="191" spans="1:11" ht="12.75" customHeight="1" x14ac:dyDescent="0.3">
      <c r="A191" s="1163"/>
      <c r="B191" s="1167" t="s">
        <v>1603</v>
      </c>
      <c r="C191" s="1163"/>
      <c r="D191" s="1163"/>
      <c r="E191" s="1205" t="s">
        <v>27</v>
      </c>
      <c r="F191" s="1216"/>
      <c r="G191" s="1213"/>
      <c r="H191" s="1184">
        <v>374688.81999999995</v>
      </c>
      <c r="I191" s="1184">
        <v>873.99999999999955</v>
      </c>
      <c r="J191" s="1184">
        <v>375562.82</v>
      </c>
      <c r="K191" s="1163"/>
    </row>
    <row r="192" spans="1:11" ht="12.75" customHeight="1" x14ac:dyDescent="0.3">
      <c r="A192" s="1163"/>
      <c r="B192" s="1163"/>
      <c r="C192" s="1163"/>
      <c r="D192" s="1163"/>
      <c r="E192" s="1172" t="s">
        <v>18</v>
      </c>
      <c r="F192" s="1173"/>
      <c r="G192" s="1211"/>
      <c r="H192" s="1183">
        <v>0</v>
      </c>
      <c r="I192" s="1184">
        <v>0</v>
      </c>
      <c r="J192" s="1183">
        <v>0</v>
      </c>
      <c r="K192" s="1163"/>
    </row>
    <row r="193" spans="5:10" ht="12.75" customHeight="1" x14ac:dyDescent="0.3">
      <c r="E193" s="1205" t="s">
        <v>28</v>
      </c>
      <c r="F193" s="1216"/>
      <c r="G193" s="1213"/>
      <c r="H193" s="1218">
        <v>0</v>
      </c>
      <c r="I193" s="1184">
        <v>0</v>
      </c>
      <c r="J193" s="1184">
        <v>0</v>
      </c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ySplit="3" topLeftCell="A4" activePane="bottomLeft" state="frozen"/>
      <selection pane="bottomLeft" activeCell="A4" sqref="A4:XFD4"/>
    </sheetView>
  </sheetViews>
  <sheetFormatPr defaultRowHeight="12.5" x14ac:dyDescent="0.25"/>
  <cols>
    <col min="2" max="2" width="69.90625" bestFit="1" customWidth="1"/>
  </cols>
  <sheetData>
    <row r="1" spans="1:11" ht="14" x14ac:dyDescent="0.3">
      <c r="A1" s="114" t="s">
        <v>46</v>
      </c>
      <c r="B1" s="89"/>
      <c r="C1" s="106"/>
      <c r="D1" s="106"/>
      <c r="E1" s="85"/>
      <c r="F1" s="85"/>
      <c r="G1" s="85"/>
      <c r="H1" s="89" t="s">
        <v>79</v>
      </c>
      <c r="I1" s="89"/>
      <c r="J1" s="114"/>
      <c r="K1" s="84"/>
    </row>
    <row r="2" spans="1:11" ht="13" x14ac:dyDescent="0.3">
      <c r="A2" s="91" t="s">
        <v>0</v>
      </c>
      <c r="B2" s="1159" t="s">
        <v>10</v>
      </c>
      <c r="C2" s="91"/>
      <c r="D2" s="91" t="s">
        <v>19</v>
      </c>
      <c r="E2" s="1159" t="s">
        <v>1</v>
      </c>
      <c r="F2" s="1159" t="s">
        <v>2</v>
      </c>
      <c r="G2" s="1159" t="s">
        <v>3</v>
      </c>
      <c r="H2" s="91" t="s">
        <v>4</v>
      </c>
      <c r="I2" s="91" t="s">
        <v>12</v>
      </c>
      <c r="J2" s="91" t="s">
        <v>5</v>
      </c>
      <c r="K2" s="84"/>
    </row>
    <row r="3" spans="1:11" ht="13" x14ac:dyDescent="0.3">
      <c r="A3" s="92" t="s">
        <v>6</v>
      </c>
      <c r="B3" s="1160"/>
      <c r="C3" s="92"/>
      <c r="D3" s="92" t="s">
        <v>20</v>
      </c>
      <c r="E3" s="1160"/>
      <c r="F3" s="1160"/>
      <c r="G3" s="1160"/>
      <c r="H3" s="92" t="s">
        <v>7</v>
      </c>
      <c r="I3" s="92" t="s">
        <v>47</v>
      </c>
      <c r="J3" s="92" t="s">
        <v>7</v>
      </c>
      <c r="K3" s="84"/>
    </row>
    <row r="4" spans="1:11" ht="13" x14ac:dyDescent="0.3">
      <c r="A4" s="159" t="s">
        <v>48</v>
      </c>
      <c r="B4" s="145"/>
      <c r="C4" s="160"/>
      <c r="D4" s="160"/>
      <c r="E4" s="160"/>
      <c r="F4" s="160"/>
      <c r="G4" s="160"/>
      <c r="H4" s="160"/>
      <c r="I4" s="161"/>
      <c r="J4" s="157"/>
      <c r="K4" s="84"/>
    </row>
    <row r="5" spans="1:11" ht="13" x14ac:dyDescent="0.3">
      <c r="A5" s="163" t="s">
        <v>8</v>
      </c>
      <c r="B5" s="103" t="s">
        <v>49</v>
      </c>
      <c r="C5" s="172" t="s">
        <v>50</v>
      </c>
      <c r="D5" s="157"/>
      <c r="E5" s="157">
        <v>3111</v>
      </c>
      <c r="F5" s="157">
        <v>2229</v>
      </c>
      <c r="G5" s="165" t="s">
        <v>51</v>
      </c>
      <c r="H5" s="166">
        <v>0</v>
      </c>
      <c r="I5" s="167">
        <v>50</v>
      </c>
      <c r="J5" s="166">
        <v>50</v>
      </c>
      <c r="K5" s="84"/>
    </row>
    <row r="6" spans="1:11" ht="13" x14ac:dyDescent="0.3">
      <c r="A6" s="162"/>
      <c r="B6" s="103" t="s">
        <v>52</v>
      </c>
      <c r="C6" s="172" t="s">
        <v>50</v>
      </c>
      <c r="D6" s="157"/>
      <c r="E6" s="157">
        <v>3111</v>
      </c>
      <c r="F6" s="157">
        <v>5901</v>
      </c>
      <c r="G6" s="165"/>
      <c r="H6" s="166">
        <v>0</v>
      </c>
      <c r="I6" s="167">
        <v>50</v>
      </c>
      <c r="J6" s="166">
        <v>50</v>
      </c>
      <c r="K6" s="84"/>
    </row>
    <row r="7" spans="1:11" ht="13" x14ac:dyDescent="0.3">
      <c r="A7" s="163" t="s">
        <v>11</v>
      </c>
      <c r="B7" s="103" t="s">
        <v>53</v>
      </c>
      <c r="C7" s="172" t="s">
        <v>50</v>
      </c>
      <c r="D7" s="157"/>
      <c r="E7" s="157">
        <v>3113</v>
      </c>
      <c r="F7" s="157">
        <v>2229</v>
      </c>
      <c r="G7" s="165" t="s">
        <v>54</v>
      </c>
      <c r="H7" s="166">
        <v>0</v>
      </c>
      <c r="I7" s="167">
        <v>50</v>
      </c>
      <c r="J7" s="166">
        <v>50</v>
      </c>
      <c r="K7" s="84"/>
    </row>
    <row r="8" spans="1:11" ht="13" x14ac:dyDescent="0.3">
      <c r="A8" s="164"/>
      <c r="B8" s="103" t="s">
        <v>55</v>
      </c>
      <c r="C8" s="172" t="s">
        <v>50</v>
      </c>
      <c r="D8" s="157"/>
      <c r="E8" s="157">
        <v>3113</v>
      </c>
      <c r="F8" s="157">
        <v>2229</v>
      </c>
      <c r="G8" s="165" t="s">
        <v>56</v>
      </c>
      <c r="H8" s="166">
        <v>0</v>
      </c>
      <c r="I8" s="167">
        <v>280</v>
      </c>
      <c r="J8" s="166">
        <v>280</v>
      </c>
      <c r="K8" s="84"/>
    </row>
    <row r="9" spans="1:11" ht="13" x14ac:dyDescent="0.3">
      <c r="A9" s="164"/>
      <c r="B9" s="103" t="s">
        <v>57</v>
      </c>
      <c r="C9" s="172" t="s">
        <v>50</v>
      </c>
      <c r="D9" s="157"/>
      <c r="E9" s="157">
        <v>3113</v>
      </c>
      <c r="F9" s="157">
        <v>2229</v>
      </c>
      <c r="G9" s="165" t="s">
        <v>58</v>
      </c>
      <c r="H9" s="166">
        <v>0</v>
      </c>
      <c r="I9" s="167">
        <v>40</v>
      </c>
      <c r="J9" s="166">
        <v>40</v>
      </c>
      <c r="K9" s="84"/>
    </row>
    <row r="10" spans="1:11" ht="13" x14ac:dyDescent="0.3">
      <c r="A10" s="162"/>
      <c r="B10" s="103" t="s">
        <v>59</v>
      </c>
      <c r="C10" s="172" t="s">
        <v>50</v>
      </c>
      <c r="D10" s="157"/>
      <c r="E10" s="157">
        <v>3113</v>
      </c>
      <c r="F10" s="157">
        <v>5901</v>
      </c>
      <c r="G10" s="165"/>
      <c r="H10" s="166">
        <v>0</v>
      </c>
      <c r="I10" s="167">
        <v>370</v>
      </c>
      <c r="J10" s="166">
        <v>370</v>
      </c>
      <c r="K10" s="84"/>
    </row>
    <row r="11" spans="1:11" ht="13" x14ac:dyDescent="0.3">
      <c r="A11" s="163" t="s">
        <v>60</v>
      </c>
      <c r="B11" s="103" t="s">
        <v>61</v>
      </c>
      <c r="C11" s="172" t="s">
        <v>50</v>
      </c>
      <c r="D11" s="165" t="s">
        <v>62</v>
      </c>
      <c r="E11" s="157"/>
      <c r="F11" s="157">
        <v>4122</v>
      </c>
      <c r="G11" s="165" t="s">
        <v>56</v>
      </c>
      <c r="H11" s="166">
        <v>0</v>
      </c>
      <c r="I11" s="173">
        <v>21</v>
      </c>
      <c r="J11" s="166">
        <v>21</v>
      </c>
      <c r="K11" s="84"/>
    </row>
    <row r="12" spans="1:11" ht="13" x14ac:dyDescent="0.3">
      <c r="A12" s="162"/>
      <c r="B12" s="103" t="s">
        <v>63</v>
      </c>
      <c r="C12" s="172" t="s">
        <v>50</v>
      </c>
      <c r="D12" s="165" t="s">
        <v>62</v>
      </c>
      <c r="E12" s="157">
        <v>3113</v>
      </c>
      <c r="F12" s="157">
        <v>5336</v>
      </c>
      <c r="G12" s="165" t="s">
        <v>56</v>
      </c>
      <c r="H12" s="166">
        <v>0</v>
      </c>
      <c r="I12" s="173">
        <v>21</v>
      </c>
      <c r="J12" s="166">
        <v>21</v>
      </c>
      <c r="K12" s="84"/>
    </row>
    <row r="13" spans="1:11" ht="13" x14ac:dyDescent="0.3">
      <c r="A13" s="118"/>
      <c r="B13" s="119"/>
      <c r="C13" s="120"/>
      <c r="D13" s="120"/>
      <c r="E13" s="100"/>
      <c r="F13" s="121" t="s">
        <v>9</v>
      </c>
      <c r="G13" s="122"/>
      <c r="H13" s="123">
        <v>0</v>
      </c>
      <c r="I13" s="130">
        <v>441</v>
      </c>
      <c r="J13" s="123">
        <v>441</v>
      </c>
      <c r="K13" s="84"/>
    </row>
    <row r="14" spans="1:11" ht="13" x14ac:dyDescent="0.3">
      <c r="A14" s="118"/>
      <c r="B14" s="124" t="s">
        <v>37</v>
      </c>
      <c r="C14" s="120"/>
      <c r="D14" s="120"/>
      <c r="E14" s="100"/>
      <c r="F14" s="121" t="s">
        <v>14</v>
      </c>
      <c r="G14" s="122"/>
      <c r="H14" s="123">
        <v>0</v>
      </c>
      <c r="I14" s="130">
        <v>441</v>
      </c>
      <c r="J14" s="123">
        <v>441</v>
      </c>
      <c r="K14" s="84"/>
    </row>
    <row r="15" spans="1:11" ht="13" x14ac:dyDescent="0.3">
      <c r="A15" s="95"/>
      <c r="B15" s="100"/>
      <c r="C15" s="105"/>
      <c r="D15" s="105"/>
      <c r="E15" s="100"/>
      <c r="F15" s="125" t="s">
        <v>18</v>
      </c>
      <c r="G15" s="126"/>
      <c r="H15" s="129">
        <v>0</v>
      </c>
      <c r="I15" s="127">
        <v>0</v>
      </c>
      <c r="J15" s="129">
        <v>0</v>
      </c>
      <c r="K15" s="84"/>
    </row>
    <row r="16" spans="1:11" ht="13" x14ac:dyDescent="0.3">
      <c r="A16" s="93" t="s">
        <v>21</v>
      </c>
      <c r="B16" s="96"/>
      <c r="C16" s="94"/>
      <c r="D16" s="94"/>
      <c r="E16" s="99"/>
      <c r="F16" s="96"/>
      <c r="G16" s="96"/>
      <c r="H16" s="98"/>
      <c r="I16" s="98"/>
      <c r="J16" s="174"/>
      <c r="K16" s="84"/>
    </row>
    <row r="17" spans="1:11" ht="13" x14ac:dyDescent="0.3">
      <c r="A17" s="117" t="s">
        <v>8</v>
      </c>
      <c r="B17" s="170" t="s">
        <v>64</v>
      </c>
      <c r="C17" s="103"/>
      <c r="D17" s="103"/>
      <c r="E17" s="116">
        <v>3319</v>
      </c>
      <c r="F17" s="116">
        <v>5222</v>
      </c>
      <c r="G17" s="132" t="s">
        <v>65</v>
      </c>
      <c r="H17" s="107">
        <v>0</v>
      </c>
      <c r="I17" s="108">
        <v>5</v>
      </c>
      <c r="J17" s="86">
        <v>5</v>
      </c>
      <c r="K17" s="85"/>
    </row>
    <row r="18" spans="1:11" ht="13" x14ac:dyDescent="0.3">
      <c r="A18" s="155"/>
      <c r="B18" s="170" t="s">
        <v>66</v>
      </c>
      <c r="C18" s="103"/>
      <c r="D18" s="103"/>
      <c r="E18" s="116">
        <v>6112</v>
      </c>
      <c r="F18" s="116">
        <v>5901</v>
      </c>
      <c r="G18" s="168" t="s">
        <v>24</v>
      </c>
      <c r="H18" s="97">
        <v>95</v>
      </c>
      <c r="I18" s="112">
        <v>-5</v>
      </c>
      <c r="J18" s="169">
        <v>90</v>
      </c>
      <c r="K18" s="85"/>
    </row>
    <row r="19" spans="1:11" ht="13" x14ac:dyDescent="0.3">
      <c r="A19" s="117" t="s">
        <v>11</v>
      </c>
      <c r="B19" s="170" t="s">
        <v>67</v>
      </c>
      <c r="C19" s="103"/>
      <c r="D19" s="103"/>
      <c r="E19" s="116">
        <v>3326</v>
      </c>
      <c r="F19" s="116">
        <v>5222</v>
      </c>
      <c r="G19" s="168" t="s">
        <v>68</v>
      </c>
      <c r="H19" s="97">
        <v>0</v>
      </c>
      <c r="I19" s="112">
        <v>5</v>
      </c>
      <c r="J19" s="86">
        <v>5</v>
      </c>
      <c r="K19" s="85"/>
    </row>
    <row r="20" spans="1:11" ht="13" x14ac:dyDescent="0.3">
      <c r="A20" s="155"/>
      <c r="B20" s="170" t="s">
        <v>69</v>
      </c>
      <c r="C20" s="103"/>
      <c r="D20" s="103"/>
      <c r="E20" s="116">
        <v>6112</v>
      </c>
      <c r="F20" s="116">
        <v>5901</v>
      </c>
      <c r="G20" s="168" t="s">
        <v>24</v>
      </c>
      <c r="H20" s="97">
        <v>95</v>
      </c>
      <c r="I20" s="112">
        <v>-5</v>
      </c>
      <c r="J20" s="86">
        <v>90</v>
      </c>
      <c r="K20" s="85"/>
    </row>
    <row r="21" spans="1:11" ht="13" x14ac:dyDescent="0.3">
      <c r="A21" s="117" t="s">
        <v>60</v>
      </c>
      <c r="B21" s="170" t="s">
        <v>70</v>
      </c>
      <c r="C21" s="103"/>
      <c r="D21" s="103"/>
      <c r="E21" s="116">
        <v>3325</v>
      </c>
      <c r="F21" s="116">
        <v>5229</v>
      </c>
      <c r="G21" s="168"/>
      <c r="H21" s="97">
        <v>0</v>
      </c>
      <c r="I21" s="112">
        <v>17.760000000000002</v>
      </c>
      <c r="J21" s="169">
        <v>17.760000000000002</v>
      </c>
      <c r="K21" s="85"/>
    </row>
    <row r="22" spans="1:11" ht="13" x14ac:dyDescent="0.3">
      <c r="A22" s="155"/>
      <c r="B22" s="170" t="s">
        <v>71</v>
      </c>
      <c r="C22" s="103"/>
      <c r="D22" s="103"/>
      <c r="E22" s="116">
        <v>3399</v>
      </c>
      <c r="F22" s="116">
        <v>5222</v>
      </c>
      <c r="G22" s="168" t="s">
        <v>72</v>
      </c>
      <c r="H22" s="97">
        <v>100</v>
      </c>
      <c r="I22" s="112">
        <v>-17.760000000000002</v>
      </c>
      <c r="J22" s="169">
        <v>82.24</v>
      </c>
      <c r="K22" s="85"/>
    </row>
    <row r="23" spans="1:11" ht="13" x14ac:dyDescent="0.3">
      <c r="A23" s="117" t="s">
        <v>73</v>
      </c>
      <c r="B23" s="115" t="s">
        <v>74</v>
      </c>
      <c r="C23" s="103"/>
      <c r="D23" s="103"/>
      <c r="E23" s="116">
        <v>3725</v>
      </c>
      <c r="F23" s="116">
        <v>5139</v>
      </c>
      <c r="G23" s="132"/>
      <c r="H23" s="97">
        <v>0</v>
      </c>
      <c r="I23" s="112">
        <v>26</v>
      </c>
      <c r="J23" s="86">
        <v>26</v>
      </c>
      <c r="K23" s="85"/>
    </row>
    <row r="24" spans="1:11" ht="13" x14ac:dyDescent="0.3">
      <c r="A24" s="155"/>
      <c r="B24" s="115" t="s">
        <v>75</v>
      </c>
      <c r="C24" s="103"/>
      <c r="D24" s="103"/>
      <c r="E24" s="116">
        <v>3792</v>
      </c>
      <c r="F24" s="116">
        <v>5139</v>
      </c>
      <c r="G24" s="132"/>
      <c r="H24" s="97">
        <v>30</v>
      </c>
      <c r="I24" s="112">
        <v>-26</v>
      </c>
      <c r="J24" s="86">
        <v>4</v>
      </c>
      <c r="K24" s="85"/>
    </row>
    <row r="25" spans="1:11" ht="13" x14ac:dyDescent="0.3">
      <c r="A25" s="95"/>
      <c r="B25" s="103"/>
      <c r="C25" s="157"/>
      <c r="D25" s="157"/>
      <c r="E25" s="103"/>
      <c r="F25" s="171" t="s">
        <v>22</v>
      </c>
      <c r="G25" s="111"/>
      <c r="H25" s="97">
        <v>290</v>
      </c>
      <c r="I25" s="112">
        <v>0</v>
      </c>
      <c r="J25" s="97">
        <v>320</v>
      </c>
      <c r="K25" s="85"/>
    </row>
    <row r="26" spans="1:11" ht="13" x14ac:dyDescent="0.3">
      <c r="A26" s="102" t="s">
        <v>41</v>
      </c>
      <c r="B26" s="96"/>
      <c r="C26" s="94"/>
      <c r="D26" s="94"/>
      <c r="E26" s="99"/>
      <c r="F26" s="96"/>
      <c r="G26" s="96"/>
      <c r="H26" s="98"/>
      <c r="I26" s="98"/>
      <c r="J26" s="97"/>
      <c r="K26" s="96"/>
    </row>
    <row r="27" spans="1:11" ht="13" x14ac:dyDescent="0.3">
      <c r="A27" s="87"/>
      <c r="B27" s="88"/>
      <c r="C27" s="156"/>
      <c r="D27" s="88"/>
      <c r="E27" s="149"/>
      <c r="F27" s="149"/>
      <c r="G27" s="128"/>
      <c r="H27" s="150">
        <v>0</v>
      </c>
      <c r="I27" s="151">
        <v>0</v>
      </c>
      <c r="J27" s="158">
        <v>0</v>
      </c>
      <c r="K27" s="85"/>
    </row>
    <row r="28" spans="1:11" ht="13" x14ac:dyDescent="0.3">
      <c r="A28" s="105"/>
      <c r="B28" s="100"/>
      <c r="C28" s="105"/>
      <c r="D28" s="105"/>
      <c r="E28" s="101"/>
      <c r="F28" s="148"/>
      <c r="G28" s="113" t="s">
        <v>23</v>
      </c>
      <c r="H28" s="104">
        <v>0</v>
      </c>
      <c r="I28" s="109">
        <v>0</v>
      </c>
      <c r="J28" s="104">
        <v>0</v>
      </c>
      <c r="K28" s="85"/>
    </row>
    <row r="29" spans="1:11" ht="13" x14ac:dyDescent="0.3">
      <c r="A29" s="105"/>
      <c r="B29" s="100"/>
      <c r="C29" s="105"/>
      <c r="D29" s="105"/>
      <c r="E29" s="101"/>
      <c r="F29" s="152"/>
      <c r="G29" s="153"/>
      <c r="H29" s="154"/>
      <c r="I29" s="151"/>
      <c r="J29" s="150"/>
      <c r="K29" s="85"/>
    </row>
    <row r="30" spans="1:11" ht="13" x14ac:dyDescent="0.3">
      <c r="A30" s="85"/>
      <c r="B30" s="110" t="s">
        <v>76</v>
      </c>
      <c r="C30" s="94"/>
      <c r="D30" s="94"/>
      <c r="E30" s="141" t="s">
        <v>9</v>
      </c>
      <c r="F30" s="146"/>
      <c r="G30" s="139"/>
      <c r="H30" s="135"/>
      <c r="I30" s="108">
        <v>441</v>
      </c>
      <c r="J30" s="107"/>
      <c r="K30" s="85"/>
    </row>
    <row r="31" spans="1:11" ht="13" x14ac:dyDescent="0.3">
      <c r="A31" s="85"/>
      <c r="B31" s="96"/>
      <c r="C31" s="94"/>
      <c r="D31" s="94"/>
      <c r="E31" s="133" t="s">
        <v>17</v>
      </c>
      <c r="F31" s="145"/>
      <c r="G31" s="142"/>
      <c r="H31" s="135"/>
      <c r="I31" s="108">
        <v>441</v>
      </c>
      <c r="J31" s="107"/>
      <c r="K31" s="85"/>
    </row>
    <row r="32" spans="1:11" ht="13" x14ac:dyDescent="0.3">
      <c r="A32" s="85"/>
      <c r="B32" s="96"/>
      <c r="C32" s="94"/>
      <c r="D32" s="94"/>
      <c r="E32" s="95" t="s">
        <v>15</v>
      </c>
      <c r="F32" s="96"/>
      <c r="G32" s="140"/>
      <c r="H32" s="135"/>
      <c r="I32" s="108">
        <v>0</v>
      </c>
      <c r="J32" s="107"/>
      <c r="K32" s="85"/>
    </row>
    <row r="33" spans="1:11" ht="13" x14ac:dyDescent="0.3">
      <c r="A33" s="84"/>
      <c r="B33" s="96"/>
      <c r="C33" s="94"/>
      <c r="D33" s="94"/>
      <c r="E33" s="133" t="s">
        <v>26</v>
      </c>
      <c r="F33" s="145"/>
      <c r="G33" s="142"/>
      <c r="H33" s="135"/>
      <c r="I33" s="108">
        <v>441</v>
      </c>
      <c r="J33" s="107"/>
      <c r="K33" s="84"/>
    </row>
    <row r="34" spans="1:11" ht="13" x14ac:dyDescent="0.3">
      <c r="A34" s="84"/>
      <c r="B34" s="96"/>
      <c r="C34" s="94"/>
      <c r="D34" s="94"/>
      <c r="E34" s="143" t="s">
        <v>16</v>
      </c>
      <c r="F34" s="96"/>
      <c r="G34" s="140"/>
      <c r="H34" s="136"/>
      <c r="I34" s="108">
        <v>0</v>
      </c>
      <c r="J34" s="107"/>
      <c r="K34" s="84"/>
    </row>
    <row r="35" spans="1:11" ht="13" x14ac:dyDescent="0.3">
      <c r="A35" s="84"/>
      <c r="B35" s="96"/>
      <c r="C35" s="94"/>
      <c r="D35" s="94"/>
      <c r="E35" s="134" t="s">
        <v>30</v>
      </c>
      <c r="F35" s="145"/>
      <c r="G35" s="142"/>
      <c r="H35" s="136"/>
      <c r="I35" s="108">
        <v>0</v>
      </c>
      <c r="J35" s="107"/>
      <c r="K35" s="84"/>
    </row>
    <row r="36" spans="1:11" x14ac:dyDescent="0.25">
      <c r="A36" s="84"/>
      <c r="B36" s="85"/>
      <c r="C36" s="85"/>
      <c r="D36" s="85"/>
      <c r="E36" s="90" t="s">
        <v>29</v>
      </c>
      <c r="F36" s="85"/>
      <c r="G36" s="96"/>
      <c r="H36" s="131">
        <v>42766</v>
      </c>
      <c r="I36" s="85"/>
      <c r="J36" s="131">
        <v>42794</v>
      </c>
      <c r="K36" s="84"/>
    </row>
    <row r="37" spans="1:11" ht="13" x14ac:dyDescent="0.3">
      <c r="A37" s="84"/>
      <c r="B37" s="110" t="s">
        <v>77</v>
      </c>
      <c r="C37" s="94"/>
      <c r="D37" s="94"/>
      <c r="E37" s="144" t="s">
        <v>13</v>
      </c>
      <c r="F37" s="146"/>
      <c r="G37" s="139"/>
      <c r="H37" s="137">
        <v>353369.26</v>
      </c>
      <c r="I37" s="108">
        <v>441</v>
      </c>
      <c r="J37" s="108">
        <v>353810.26</v>
      </c>
      <c r="K37" s="84"/>
    </row>
    <row r="38" spans="1:11" ht="13" x14ac:dyDescent="0.3">
      <c r="A38" s="84"/>
      <c r="B38" s="96"/>
      <c r="C38" s="94"/>
      <c r="D38" s="94"/>
      <c r="E38" s="133" t="s">
        <v>17</v>
      </c>
      <c r="F38" s="145"/>
      <c r="G38" s="142"/>
      <c r="H38" s="138">
        <v>274849.75</v>
      </c>
      <c r="I38" s="108">
        <v>441</v>
      </c>
      <c r="J38" s="107">
        <v>275290.75</v>
      </c>
      <c r="K38" s="84"/>
    </row>
    <row r="39" spans="1:11" ht="13" x14ac:dyDescent="0.3">
      <c r="A39" s="84"/>
      <c r="B39" s="96"/>
      <c r="C39" s="94"/>
      <c r="D39" s="94"/>
      <c r="E39" s="95" t="s">
        <v>15</v>
      </c>
      <c r="F39" s="96"/>
      <c r="G39" s="140"/>
      <c r="H39" s="138">
        <v>78519.509999999995</v>
      </c>
      <c r="I39" s="108">
        <v>0</v>
      </c>
      <c r="J39" s="107">
        <v>78519.509999999995</v>
      </c>
      <c r="K39" s="84"/>
    </row>
    <row r="40" spans="1:11" ht="13" x14ac:dyDescent="0.3">
      <c r="A40" s="84"/>
      <c r="B40" s="90" t="s">
        <v>78</v>
      </c>
      <c r="C40" s="85"/>
      <c r="D40" s="85"/>
      <c r="E40" s="134" t="s">
        <v>27</v>
      </c>
      <c r="F40" s="145"/>
      <c r="G40" s="142"/>
      <c r="H40" s="108">
        <v>353369.26</v>
      </c>
      <c r="I40" s="108">
        <v>441</v>
      </c>
      <c r="J40" s="108">
        <v>353810.26</v>
      </c>
      <c r="K40" s="84"/>
    </row>
    <row r="41" spans="1:11" ht="13" x14ac:dyDescent="0.3">
      <c r="A41" s="84"/>
      <c r="B41" s="85"/>
      <c r="C41" s="85"/>
      <c r="D41" s="85"/>
      <c r="E41" s="95" t="s">
        <v>18</v>
      </c>
      <c r="F41" s="96"/>
      <c r="G41" s="140"/>
      <c r="H41" s="107">
        <v>0</v>
      </c>
      <c r="I41" s="108">
        <v>0</v>
      </c>
      <c r="J41" s="107">
        <v>0</v>
      </c>
      <c r="K41" s="84"/>
    </row>
    <row r="42" spans="1:11" ht="13" x14ac:dyDescent="0.3">
      <c r="A42" s="84"/>
      <c r="B42" s="85"/>
      <c r="C42" s="85"/>
      <c r="D42" s="85"/>
      <c r="E42" s="134" t="s">
        <v>28</v>
      </c>
      <c r="F42" s="145"/>
      <c r="G42" s="142"/>
      <c r="H42" s="147">
        <v>0</v>
      </c>
      <c r="I42" s="108">
        <v>0</v>
      </c>
      <c r="J42" s="108">
        <v>0</v>
      </c>
      <c r="K42" s="84"/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pane ySplit="3" topLeftCell="A97" activePane="bottomLeft" state="frozen"/>
      <selection pane="bottomLeft" activeCell="B109" sqref="B109"/>
    </sheetView>
  </sheetViews>
  <sheetFormatPr defaultRowHeight="12.5" x14ac:dyDescent="0.25"/>
  <cols>
    <col min="2" max="2" width="72.453125" bestFit="1" customWidth="1"/>
  </cols>
  <sheetData>
    <row r="1" spans="1:10" ht="14" x14ac:dyDescent="0.3">
      <c r="A1" s="204" t="s">
        <v>80</v>
      </c>
      <c r="B1" s="179"/>
      <c r="C1" s="196"/>
      <c r="D1" s="196"/>
      <c r="E1" s="175"/>
      <c r="F1" s="175"/>
      <c r="G1" s="175"/>
      <c r="H1" s="179" t="s">
        <v>44</v>
      </c>
      <c r="I1" s="179"/>
      <c r="J1" s="204"/>
    </row>
    <row r="2" spans="1:10" ht="13" x14ac:dyDescent="0.3">
      <c r="A2" s="181" t="s">
        <v>0</v>
      </c>
      <c r="B2" s="1159" t="s">
        <v>10</v>
      </c>
      <c r="C2" s="181"/>
      <c r="D2" s="181" t="s">
        <v>19</v>
      </c>
      <c r="E2" s="1159" t="s">
        <v>1</v>
      </c>
      <c r="F2" s="1159" t="s">
        <v>2</v>
      </c>
      <c r="G2" s="1159" t="s">
        <v>3</v>
      </c>
      <c r="H2" s="181" t="s">
        <v>4</v>
      </c>
      <c r="I2" s="181" t="s">
        <v>12</v>
      </c>
      <c r="J2" s="181" t="s">
        <v>5</v>
      </c>
    </row>
    <row r="3" spans="1:10" ht="13" x14ac:dyDescent="0.3">
      <c r="A3" s="182" t="s">
        <v>6</v>
      </c>
      <c r="B3" s="1160"/>
      <c r="C3" s="182"/>
      <c r="D3" s="182" t="s">
        <v>20</v>
      </c>
      <c r="E3" s="1160"/>
      <c r="F3" s="1160"/>
      <c r="G3" s="1160"/>
      <c r="H3" s="182" t="s">
        <v>7</v>
      </c>
      <c r="I3" s="182" t="s">
        <v>81</v>
      </c>
      <c r="J3" s="182" t="s">
        <v>7</v>
      </c>
    </row>
    <row r="4" spans="1:10" ht="13" x14ac:dyDescent="0.3">
      <c r="A4" s="252" t="s">
        <v>48</v>
      </c>
      <c r="B4" s="238"/>
      <c r="C4" s="253"/>
      <c r="D4" s="253"/>
      <c r="E4" s="253"/>
      <c r="F4" s="253"/>
      <c r="G4" s="253"/>
      <c r="H4" s="253"/>
      <c r="I4" s="254"/>
      <c r="J4" s="250"/>
    </row>
    <row r="5" spans="1:10" ht="13" x14ac:dyDescent="0.3">
      <c r="A5" s="266" t="s">
        <v>8</v>
      </c>
      <c r="B5" s="267" t="s">
        <v>82</v>
      </c>
      <c r="C5" s="268" t="s">
        <v>50</v>
      </c>
      <c r="D5" s="269">
        <v>13305</v>
      </c>
      <c r="E5" s="270"/>
      <c r="F5" s="270">
        <v>4122</v>
      </c>
      <c r="G5" s="271" t="s">
        <v>83</v>
      </c>
      <c r="H5" s="272">
        <v>0</v>
      </c>
      <c r="I5" s="273">
        <v>99</v>
      </c>
      <c r="J5" s="274">
        <v>99</v>
      </c>
    </row>
    <row r="6" spans="1:10" ht="13" x14ac:dyDescent="0.3">
      <c r="A6" s="1161"/>
      <c r="B6" s="267" t="s">
        <v>84</v>
      </c>
      <c r="C6" s="268" t="s">
        <v>50</v>
      </c>
      <c r="D6" s="271" t="s">
        <v>85</v>
      </c>
      <c r="E6" s="270">
        <v>4356</v>
      </c>
      <c r="F6" s="270">
        <v>5336</v>
      </c>
      <c r="G6" s="271" t="s">
        <v>83</v>
      </c>
      <c r="H6" s="272">
        <v>0</v>
      </c>
      <c r="I6" s="273">
        <v>99</v>
      </c>
      <c r="J6" s="274">
        <v>99</v>
      </c>
    </row>
    <row r="7" spans="1:10" ht="13" x14ac:dyDescent="0.3">
      <c r="A7" s="1161"/>
      <c r="B7" s="267" t="s">
        <v>86</v>
      </c>
      <c r="C7" s="268" t="s">
        <v>50</v>
      </c>
      <c r="D7" s="269">
        <v>13305</v>
      </c>
      <c r="E7" s="270"/>
      <c r="F7" s="270">
        <v>4122</v>
      </c>
      <c r="G7" s="271" t="s">
        <v>87</v>
      </c>
      <c r="H7" s="272">
        <v>0</v>
      </c>
      <c r="I7" s="273">
        <v>2220</v>
      </c>
      <c r="J7" s="274">
        <v>2220</v>
      </c>
    </row>
    <row r="8" spans="1:10" ht="13" x14ac:dyDescent="0.3">
      <c r="A8" s="1161"/>
      <c r="B8" s="267" t="s">
        <v>88</v>
      </c>
      <c r="C8" s="268" t="s">
        <v>50</v>
      </c>
      <c r="D8" s="271" t="s">
        <v>85</v>
      </c>
      <c r="E8" s="275">
        <v>4350</v>
      </c>
      <c r="F8" s="270">
        <v>5336</v>
      </c>
      <c r="G8" s="271" t="s">
        <v>87</v>
      </c>
      <c r="H8" s="272">
        <v>0</v>
      </c>
      <c r="I8" s="273">
        <v>2220</v>
      </c>
      <c r="J8" s="274">
        <v>2220</v>
      </c>
    </row>
    <row r="9" spans="1:10" ht="13" x14ac:dyDescent="0.3">
      <c r="A9" s="1161"/>
      <c r="B9" s="267" t="s">
        <v>89</v>
      </c>
      <c r="C9" s="268" t="s">
        <v>50</v>
      </c>
      <c r="D9" s="269">
        <v>13305</v>
      </c>
      <c r="E9" s="270"/>
      <c r="F9" s="270">
        <v>4122</v>
      </c>
      <c r="G9" s="271" t="s">
        <v>90</v>
      </c>
      <c r="H9" s="272">
        <v>0</v>
      </c>
      <c r="I9" s="273">
        <v>600</v>
      </c>
      <c r="J9" s="274">
        <v>600</v>
      </c>
    </row>
    <row r="10" spans="1:10" ht="13" x14ac:dyDescent="0.3">
      <c r="A10" s="1161"/>
      <c r="B10" s="267" t="s">
        <v>91</v>
      </c>
      <c r="C10" s="268" t="s">
        <v>50</v>
      </c>
      <c r="D10" s="271" t="s">
        <v>85</v>
      </c>
      <c r="E10" s="275">
        <v>4351</v>
      </c>
      <c r="F10" s="270">
        <v>5336</v>
      </c>
      <c r="G10" s="271" t="s">
        <v>90</v>
      </c>
      <c r="H10" s="272">
        <v>0</v>
      </c>
      <c r="I10" s="273">
        <v>600</v>
      </c>
      <c r="J10" s="274">
        <v>600</v>
      </c>
    </row>
    <row r="11" spans="1:10" ht="13" x14ac:dyDescent="0.3">
      <c r="A11" s="1161"/>
      <c r="B11" s="267" t="s">
        <v>92</v>
      </c>
      <c r="C11" s="268" t="s">
        <v>50</v>
      </c>
      <c r="D11" s="269">
        <v>13305</v>
      </c>
      <c r="E11" s="270"/>
      <c r="F11" s="270">
        <v>4122</v>
      </c>
      <c r="G11" s="271" t="s">
        <v>93</v>
      </c>
      <c r="H11" s="272">
        <v>0</v>
      </c>
      <c r="I11" s="273">
        <v>2700</v>
      </c>
      <c r="J11" s="274">
        <v>2700</v>
      </c>
    </row>
    <row r="12" spans="1:10" ht="13" x14ac:dyDescent="0.3">
      <c r="A12" s="1161"/>
      <c r="B12" s="267" t="s">
        <v>94</v>
      </c>
      <c r="C12" s="268" t="s">
        <v>50</v>
      </c>
      <c r="D12" s="271" t="s">
        <v>85</v>
      </c>
      <c r="E12" s="275">
        <v>4350</v>
      </c>
      <c r="F12" s="270">
        <v>5336</v>
      </c>
      <c r="G12" s="271" t="s">
        <v>93</v>
      </c>
      <c r="H12" s="272">
        <v>0</v>
      </c>
      <c r="I12" s="273">
        <v>2700</v>
      </c>
      <c r="J12" s="274">
        <v>2700</v>
      </c>
    </row>
    <row r="13" spans="1:10" ht="13" x14ac:dyDescent="0.3">
      <c r="A13" s="1161"/>
      <c r="B13" s="267" t="s">
        <v>95</v>
      </c>
      <c r="C13" s="268" t="s">
        <v>50</v>
      </c>
      <c r="D13" s="269">
        <v>13305</v>
      </c>
      <c r="E13" s="270"/>
      <c r="F13" s="270">
        <v>4122</v>
      </c>
      <c r="G13" s="271" t="s">
        <v>96</v>
      </c>
      <c r="H13" s="272">
        <v>0</v>
      </c>
      <c r="I13" s="273">
        <v>330</v>
      </c>
      <c r="J13" s="274">
        <v>330</v>
      </c>
    </row>
    <row r="14" spans="1:10" ht="13" x14ac:dyDescent="0.3">
      <c r="A14" s="1161"/>
      <c r="B14" s="267" t="s">
        <v>97</v>
      </c>
      <c r="C14" s="268" t="s">
        <v>50</v>
      </c>
      <c r="D14" s="271" t="s">
        <v>85</v>
      </c>
      <c r="E14" s="275">
        <v>4359</v>
      </c>
      <c r="F14" s="270">
        <v>5336</v>
      </c>
      <c r="G14" s="271" t="s">
        <v>96</v>
      </c>
      <c r="H14" s="272">
        <v>0</v>
      </c>
      <c r="I14" s="273">
        <v>330</v>
      </c>
      <c r="J14" s="274">
        <v>330</v>
      </c>
    </row>
    <row r="15" spans="1:10" ht="13" x14ac:dyDescent="0.3">
      <c r="A15" s="1161"/>
      <c r="B15" s="267" t="s">
        <v>98</v>
      </c>
      <c r="C15" s="268" t="s">
        <v>50</v>
      </c>
      <c r="D15" s="269">
        <v>13305</v>
      </c>
      <c r="E15" s="270"/>
      <c r="F15" s="270">
        <v>4122</v>
      </c>
      <c r="G15" s="271" t="s">
        <v>99</v>
      </c>
      <c r="H15" s="272">
        <v>0</v>
      </c>
      <c r="I15" s="273">
        <v>1440</v>
      </c>
      <c r="J15" s="274">
        <v>1440</v>
      </c>
    </row>
    <row r="16" spans="1:10" ht="13" x14ac:dyDescent="0.3">
      <c r="A16" s="276"/>
      <c r="B16" s="267" t="s">
        <v>100</v>
      </c>
      <c r="C16" s="268" t="s">
        <v>50</v>
      </c>
      <c r="D16" s="271" t="s">
        <v>85</v>
      </c>
      <c r="E16" s="275">
        <v>4357</v>
      </c>
      <c r="F16" s="270">
        <v>5336</v>
      </c>
      <c r="G16" s="271" t="s">
        <v>99</v>
      </c>
      <c r="H16" s="272">
        <v>0</v>
      </c>
      <c r="I16" s="273">
        <v>1440</v>
      </c>
      <c r="J16" s="274">
        <v>1440</v>
      </c>
    </row>
    <row r="17" spans="1:10" ht="13" x14ac:dyDescent="0.3">
      <c r="A17" s="1161"/>
      <c r="B17" s="267" t="s">
        <v>101</v>
      </c>
      <c r="C17" s="268" t="s">
        <v>50</v>
      </c>
      <c r="D17" s="269">
        <v>13305</v>
      </c>
      <c r="E17" s="270"/>
      <c r="F17" s="270">
        <v>4122</v>
      </c>
      <c r="G17" s="271" t="s">
        <v>102</v>
      </c>
      <c r="H17" s="272">
        <v>0</v>
      </c>
      <c r="I17" s="277">
        <v>330</v>
      </c>
      <c r="J17" s="274">
        <v>330</v>
      </c>
    </row>
    <row r="18" spans="1:10" ht="13" x14ac:dyDescent="0.3">
      <c r="A18" s="1162"/>
      <c r="B18" s="267" t="s">
        <v>103</v>
      </c>
      <c r="C18" s="278" t="s">
        <v>50</v>
      </c>
      <c r="D18" s="271" t="s">
        <v>85</v>
      </c>
      <c r="E18" s="275">
        <v>4359</v>
      </c>
      <c r="F18" s="270">
        <v>5336</v>
      </c>
      <c r="G18" s="271" t="s">
        <v>102</v>
      </c>
      <c r="H18" s="272">
        <v>0</v>
      </c>
      <c r="I18" s="277">
        <v>330</v>
      </c>
      <c r="J18" s="279">
        <v>330</v>
      </c>
    </row>
    <row r="19" spans="1:10" ht="13" x14ac:dyDescent="0.3">
      <c r="A19" s="287" t="s">
        <v>11</v>
      </c>
      <c r="B19" s="281" t="s">
        <v>104</v>
      </c>
      <c r="C19" s="268" t="s">
        <v>50</v>
      </c>
      <c r="D19" s="269">
        <v>13013</v>
      </c>
      <c r="E19" s="282"/>
      <c r="F19" s="282">
        <v>4116</v>
      </c>
      <c r="G19" s="283" t="s">
        <v>105</v>
      </c>
      <c r="H19" s="284">
        <v>0</v>
      </c>
      <c r="I19" s="277">
        <v>21.87</v>
      </c>
      <c r="J19" s="279">
        <v>21.87</v>
      </c>
    </row>
    <row r="20" spans="1:10" ht="13" x14ac:dyDescent="0.3">
      <c r="A20" s="276"/>
      <c r="B20" s="281" t="s">
        <v>106</v>
      </c>
      <c r="C20" s="268" t="s">
        <v>50</v>
      </c>
      <c r="D20" s="269">
        <v>13013</v>
      </c>
      <c r="E20" s="282"/>
      <c r="F20" s="285">
        <v>4116</v>
      </c>
      <c r="G20" s="283" t="s">
        <v>105</v>
      </c>
      <c r="H20" s="286">
        <v>0</v>
      </c>
      <c r="I20" s="277">
        <v>139.36000000000001</v>
      </c>
      <c r="J20" s="279">
        <v>139.36000000000001</v>
      </c>
    </row>
    <row r="21" spans="1:10" ht="13" x14ac:dyDescent="0.3">
      <c r="A21" s="276"/>
      <c r="B21" s="288" t="s">
        <v>107</v>
      </c>
      <c r="C21" s="268" t="s">
        <v>50</v>
      </c>
      <c r="D21" s="269">
        <v>13013</v>
      </c>
      <c r="E21" s="282">
        <v>3314</v>
      </c>
      <c r="F21" s="282">
        <v>5011</v>
      </c>
      <c r="G21" s="283" t="s">
        <v>105</v>
      </c>
      <c r="H21" s="289">
        <v>0</v>
      </c>
      <c r="I21" s="290">
        <v>104</v>
      </c>
      <c r="J21" s="279">
        <v>104</v>
      </c>
    </row>
    <row r="22" spans="1:10" ht="13" x14ac:dyDescent="0.3">
      <c r="A22" s="276"/>
      <c r="B22" s="288" t="s">
        <v>108</v>
      </c>
      <c r="C22" s="268" t="s">
        <v>50</v>
      </c>
      <c r="D22" s="269">
        <v>13013</v>
      </c>
      <c r="E22" s="282">
        <v>3314</v>
      </c>
      <c r="F22" s="282">
        <v>5031</v>
      </c>
      <c r="G22" s="283" t="s">
        <v>105</v>
      </c>
      <c r="H22" s="289">
        <v>0</v>
      </c>
      <c r="I22" s="290">
        <v>26</v>
      </c>
      <c r="J22" s="279">
        <v>26</v>
      </c>
    </row>
    <row r="23" spans="1:10" ht="13" x14ac:dyDescent="0.3">
      <c r="A23" s="276"/>
      <c r="B23" s="288" t="s">
        <v>109</v>
      </c>
      <c r="C23" s="268" t="s">
        <v>50</v>
      </c>
      <c r="D23" s="269">
        <v>13013</v>
      </c>
      <c r="E23" s="282">
        <v>3314</v>
      </c>
      <c r="F23" s="282">
        <v>5032</v>
      </c>
      <c r="G23" s="283" t="s">
        <v>105</v>
      </c>
      <c r="H23" s="289">
        <v>0</v>
      </c>
      <c r="I23" s="290">
        <v>9.36</v>
      </c>
      <c r="J23" s="279">
        <v>9.36</v>
      </c>
    </row>
    <row r="24" spans="1:10" ht="13" x14ac:dyDescent="0.3">
      <c r="A24" s="276"/>
      <c r="B24" s="288" t="s">
        <v>110</v>
      </c>
      <c r="C24" s="268" t="s">
        <v>50</v>
      </c>
      <c r="D24" s="269"/>
      <c r="E24" s="282">
        <v>3314</v>
      </c>
      <c r="F24" s="282">
        <v>5011</v>
      </c>
      <c r="G24" s="283" t="s">
        <v>105</v>
      </c>
      <c r="H24" s="289">
        <v>0</v>
      </c>
      <c r="I24" s="290">
        <v>7.4</v>
      </c>
      <c r="J24" s="279">
        <v>7.4</v>
      </c>
    </row>
    <row r="25" spans="1:10" ht="13" x14ac:dyDescent="0.3">
      <c r="A25" s="276"/>
      <c r="B25" s="288" t="s">
        <v>111</v>
      </c>
      <c r="C25" s="268" t="s">
        <v>50</v>
      </c>
      <c r="D25" s="269"/>
      <c r="E25" s="282">
        <v>3314</v>
      </c>
      <c r="F25" s="282">
        <v>5031</v>
      </c>
      <c r="G25" s="283" t="s">
        <v>105</v>
      </c>
      <c r="H25" s="289">
        <v>0</v>
      </c>
      <c r="I25" s="290">
        <v>1.85</v>
      </c>
      <c r="J25" s="279">
        <v>1.85</v>
      </c>
    </row>
    <row r="26" spans="1:10" ht="13" x14ac:dyDescent="0.3">
      <c r="A26" s="276"/>
      <c r="B26" s="288" t="s">
        <v>112</v>
      </c>
      <c r="C26" s="268" t="s">
        <v>50</v>
      </c>
      <c r="D26" s="269"/>
      <c r="E26" s="282">
        <v>3314</v>
      </c>
      <c r="F26" s="282">
        <v>5032</v>
      </c>
      <c r="G26" s="283" t="s">
        <v>105</v>
      </c>
      <c r="H26" s="289">
        <v>0</v>
      </c>
      <c r="I26" s="290">
        <v>0.67</v>
      </c>
      <c r="J26" s="279">
        <v>0.67</v>
      </c>
    </row>
    <row r="27" spans="1:10" ht="13" x14ac:dyDescent="0.3">
      <c r="A27" s="276"/>
      <c r="B27" s="288" t="s">
        <v>113</v>
      </c>
      <c r="C27" s="268" t="s">
        <v>50</v>
      </c>
      <c r="D27" s="269"/>
      <c r="E27" s="282">
        <v>3314</v>
      </c>
      <c r="F27" s="282">
        <v>5169</v>
      </c>
      <c r="G27" s="283" t="s">
        <v>105</v>
      </c>
      <c r="H27" s="289">
        <v>0</v>
      </c>
      <c r="I27" s="290">
        <v>3.96</v>
      </c>
      <c r="J27" s="279">
        <v>3.96</v>
      </c>
    </row>
    <row r="28" spans="1:10" ht="13" x14ac:dyDescent="0.3">
      <c r="A28" s="287" t="s">
        <v>60</v>
      </c>
      <c r="B28" s="281" t="s">
        <v>114</v>
      </c>
      <c r="C28" s="268" t="s">
        <v>50</v>
      </c>
      <c r="D28" s="269">
        <v>13101</v>
      </c>
      <c r="E28" s="282"/>
      <c r="F28" s="285">
        <v>4116</v>
      </c>
      <c r="G28" s="283" t="s">
        <v>105</v>
      </c>
      <c r="H28" s="286">
        <v>0</v>
      </c>
      <c r="I28" s="280">
        <v>133</v>
      </c>
      <c r="J28" s="274">
        <v>133</v>
      </c>
    </row>
    <row r="29" spans="1:10" ht="13" x14ac:dyDescent="0.3">
      <c r="A29" s="276"/>
      <c r="B29" s="288" t="s">
        <v>115</v>
      </c>
      <c r="C29" s="268" t="s">
        <v>50</v>
      </c>
      <c r="D29" s="269">
        <v>13101</v>
      </c>
      <c r="E29" s="282">
        <v>6171</v>
      </c>
      <c r="F29" s="282">
        <v>5011</v>
      </c>
      <c r="G29" s="283" t="s">
        <v>105</v>
      </c>
      <c r="H29" s="289">
        <v>0</v>
      </c>
      <c r="I29" s="280">
        <v>119.4</v>
      </c>
      <c r="J29" s="295">
        <v>119.4</v>
      </c>
    </row>
    <row r="30" spans="1:10" ht="13" x14ac:dyDescent="0.3">
      <c r="A30" s="293"/>
      <c r="B30" s="288" t="s">
        <v>116</v>
      </c>
      <c r="C30" s="268" t="s">
        <v>50</v>
      </c>
      <c r="D30" s="269">
        <v>13101</v>
      </c>
      <c r="E30" s="282">
        <v>6171</v>
      </c>
      <c r="F30" s="282">
        <v>5031</v>
      </c>
      <c r="G30" s="283" t="s">
        <v>105</v>
      </c>
      <c r="H30" s="289">
        <v>0</v>
      </c>
      <c r="I30" s="296">
        <v>29.85</v>
      </c>
      <c r="J30" s="295">
        <v>29.85</v>
      </c>
    </row>
    <row r="31" spans="1:10" ht="13" x14ac:dyDescent="0.3">
      <c r="A31" s="293"/>
      <c r="B31" s="288" t="s">
        <v>117</v>
      </c>
      <c r="C31" s="268" t="s">
        <v>50</v>
      </c>
      <c r="D31" s="269">
        <v>13101</v>
      </c>
      <c r="E31" s="282">
        <v>6171</v>
      </c>
      <c r="F31" s="282">
        <v>5032</v>
      </c>
      <c r="G31" s="283" t="s">
        <v>105</v>
      </c>
      <c r="H31" s="289">
        <v>0</v>
      </c>
      <c r="I31" s="296">
        <v>10.75</v>
      </c>
      <c r="J31" s="295">
        <v>10.75</v>
      </c>
    </row>
    <row r="32" spans="1:10" ht="13" x14ac:dyDescent="0.3">
      <c r="A32" s="294"/>
      <c r="B32" s="288" t="s">
        <v>118</v>
      </c>
      <c r="C32" s="268" t="s">
        <v>50</v>
      </c>
      <c r="D32" s="269"/>
      <c r="E32" s="282">
        <v>6171</v>
      </c>
      <c r="F32" s="282">
        <v>5011</v>
      </c>
      <c r="G32" s="283" t="s">
        <v>105</v>
      </c>
      <c r="H32" s="289">
        <v>0</v>
      </c>
      <c r="I32" s="291">
        <v>8.51</v>
      </c>
      <c r="J32" s="274">
        <v>8.51</v>
      </c>
    </row>
    <row r="33" spans="1:10" ht="13" x14ac:dyDescent="0.3">
      <c r="A33" s="293"/>
      <c r="B33" s="288" t="s">
        <v>119</v>
      </c>
      <c r="C33" s="268" t="s">
        <v>50</v>
      </c>
      <c r="D33" s="269"/>
      <c r="E33" s="282">
        <v>6171</v>
      </c>
      <c r="F33" s="282">
        <v>5031</v>
      </c>
      <c r="G33" s="283" t="s">
        <v>105</v>
      </c>
      <c r="H33" s="289">
        <v>0</v>
      </c>
      <c r="I33" s="291">
        <v>2.13</v>
      </c>
      <c r="J33" s="274">
        <v>2.13</v>
      </c>
    </row>
    <row r="34" spans="1:10" ht="13" x14ac:dyDescent="0.3">
      <c r="A34" s="294"/>
      <c r="B34" s="288" t="s">
        <v>120</v>
      </c>
      <c r="C34" s="268" t="s">
        <v>50</v>
      </c>
      <c r="D34" s="269"/>
      <c r="E34" s="282">
        <v>6171</v>
      </c>
      <c r="F34" s="282">
        <v>5032</v>
      </c>
      <c r="G34" s="283" t="s">
        <v>105</v>
      </c>
      <c r="H34" s="289">
        <v>0</v>
      </c>
      <c r="I34" s="291">
        <v>0.77</v>
      </c>
      <c r="J34" s="274">
        <v>0.77</v>
      </c>
    </row>
    <row r="35" spans="1:10" ht="13" x14ac:dyDescent="0.3">
      <c r="A35" s="292"/>
      <c r="B35" s="288" t="s">
        <v>121</v>
      </c>
      <c r="C35" s="268" t="s">
        <v>50</v>
      </c>
      <c r="D35" s="269"/>
      <c r="E35" s="282">
        <v>6171</v>
      </c>
      <c r="F35" s="282">
        <v>5169</v>
      </c>
      <c r="G35" s="283" t="s">
        <v>105</v>
      </c>
      <c r="H35" s="289">
        <v>0</v>
      </c>
      <c r="I35" s="291">
        <v>4.62</v>
      </c>
      <c r="J35" s="274">
        <v>4.62</v>
      </c>
    </row>
    <row r="36" spans="1:10" ht="13" x14ac:dyDescent="0.3">
      <c r="A36" s="266" t="s">
        <v>73</v>
      </c>
      <c r="B36" s="298" t="s">
        <v>122</v>
      </c>
      <c r="C36" s="278" t="s">
        <v>50</v>
      </c>
      <c r="D36" s="271" t="s">
        <v>123</v>
      </c>
      <c r="E36" s="275"/>
      <c r="F36" s="275">
        <v>4116</v>
      </c>
      <c r="G36" s="283"/>
      <c r="H36" s="272">
        <v>0</v>
      </c>
      <c r="I36" s="273">
        <v>25.41</v>
      </c>
      <c r="J36" s="272">
        <v>25.41</v>
      </c>
    </row>
    <row r="37" spans="1:10" ht="13" x14ac:dyDescent="0.3">
      <c r="A37" s="292"/>
      <c r="B37" s="298" t="s">
        <v>124</v>
      </c>
      <c r="C37" s="278" t="s">
        <v>50</v>
      </c>
      <c r="D37" s="271" t="s">
        <v>123</v>
      </c>
      <c r="E37" s="275">
        <v>1036</v>
      </c>
      <c r="F37" s="275">
        <v>5213</v>
      </c>
      <c r="G37" s="283"/>
      <c r="H37" s="272">
        <v>0</v>
      </c>
      <c r="I37" s="273">
        <v>25.41</v>
      </c>
      <c r="J37" s="272">
        <v>25.41</v>
      </c>
    </row>
    <row r="38" spans="1:10" ht="13" x14ac:dyDescent="0.3">
      <c r="A38" s="266" t="s">
        <v>125</v>
      </c>
      <c r="B38" s="298" t="s">
        <v>126</v>
      </c>
      <c r="C38" s="278" t="s">
        <v>50</v>
      </c>
      <c r="D38" s="271" t="s">
        <v>127</v>
      </c>
      <c r="E38" s="275"/>
      <c r="F38" s="275">
        <v>4116</v>
      </c>
      <c r="G38" s="283" t="s">
        <v>128</v>
      </c>
      <c r="H38" s="272">
        <v>0</v>
      </c>
      <c r="I38" s="280">
        <v>2010.09</v>
      </c>
      <c r="J38" s="272">
        <v>2010.09</v>
      </c>
    </row>
    <row r="39" spans="1:10" ht="13" x14ac:dyDescent="0.3">
      <c r="A39" s="293"/>
      <c r="B39" s="298" t="s">
        <v>129</v>
      </c>
      <c r="C39" s="278" t="s">
        <v>50</v>
      </c>
      <c r="D39" s="271" t="s">
        <v>130</v>
      </c>
      <c r="E39" s="275"/>
      <c r="F39" s="275">
        <v>4116</v>
      </c>
      <c r="G39" s="283" t="s">
        <v>128</v>
      </c>
      <c r="H39" s="272">
        <v>0</v>
      </c>
      <c r="I39" s="280">
        <v>236.48</v>
      </c>
      <c r="J39" s="272">
        <v>236.48</v>
      </c>
    </row>
    <row r="40" spans="1:10" ht="13" x14ac:dyDescent="0.3">
      <c r="A40" s="299"/>
      <c r="B40" s="300" t="s">
        <v>131</v>
      </c>
      <c r="C40" s="301"/>
      <c r="D40" s="218"/>
      <c r="E40" s="178">
        <v>4359</v>
      </c>
      <c r="F40" s="178">
        <v>3122</v>
      </c>
      <c r="G40" s="302" t="s">
        <v>128</v>
      </c>
      <c r="H40" s="243">
        <v>2092</v>
      </c>
      <c r="I40" s="303">
        <v>-2092</v>
      </c>
      <c r="J40" s="243">
        <v>0</v>
      </c>
    </row>
    <row r="41" spans="1:10" ht="13" x14ac:dyDescent="0.3">
      <c r="A41" s="293"/>
      <c r="B41" s="298" t="s">
        <v>132</v>
      </c>
      <c r="C41" s="278" t="s">
        <v>50</v>
      </c>
      <c r="D41" s="271" t="s">
        <v>127</v>
      </c>
      <c r="E41" s="275">
        <v>4359</v>
      </c>
      <c r="F41" s="275">
        <v>5011</v>
      </c>
      <c r="G41" s="283" t="s">
        <v>128</v>
      </c>
      <c r="H41" s="272">
        <v>0</v>
      </c>
      <c r="I41" s="280">
        <v>1255</v>
      </c>
      <c r="J41" s="272">
        <v>1255</v>
      </c>
    </row>
    <row r="42" spans="1:10" ht="13" x14ac:dyDescent="0.3">
      <c r="A42" s="293"/>
      <c r="B42" s="298" t="s">
        <v>133</v>
      </c>
      <c r="C42" s="278" t="s">
        <v>50</v>
      </c>
      <c r="D42" s="271" t="s">
        <v>127</v>
      </c>
      <c r="E42" s="275">
        <v>4359</v>
      </c>
      <c r="F42" s="275">
        <v>5021</v>
      </c>
      <c r="G42" s="283" t="s">
        <v>128</v>
      </c>
      <c r="H42" s="272">
        <v>0</v>
      </c>
      <c r="I42" s="280">
        <v>30</v>
      </c>
      <c r="J42" s="272">
        <v>30</v>
      </c>
    </row>
    <row r="43" spans="1:10" ht="13" x14ac:dyDescent="0.3">
      <c r="A43" s="293"/>
      <c r="B43" s="298" t="s">
        <v>134</v>
      </c>
      <c r="C43" s="278" t="s">
        <v>50</v>
      </c>
      <c r="D43" s="271" t="s">
        <v>127</v>
      </c>
      <c r="E43" s="275">
        <v>4359</v>
      </c>
      <c r="F43" s="275">
        <v>5032</v>
      </c>
      <c r="G43" s="283" t="s">
        <v>128</v>
      </c>
      <c r="H43" s="272">
        <v>0</v>
      </c>
      <c r="I43" s="280">
        <v>125</v>
      </c>
      <c r="J43" s="272">
        <v>125</v>
      </c>
    </row>
    <row r="44" spans="1:10" ht="13" x14ac:dyDescent="0.3">
      <c r="A44" s="293"/>
      <c r="B44" s="298" t="s">
        <v>135</v>
      </c>
      <c r="C44" s="278" t="s">
        <v>50</v>
      </c>
      <c r="D44" s="271" t="s">
        <v>127</v>
      </c>
      <c r="E44" s="275">
        <v>4359</v>
      </c>
      <c r="F44" s="275">
        <v>5137</v>
      </c>
      <c r="G44" s="283" t="s">
        <v>128</v>
      </c>
      <c r="H44" s="272">
        <v>0</v>
      </c>
      <c r="I44" s="280">
        <v>131</v>
      </c>
      <c r="J44" s="272">
        <v>131</v>
      </c>
    </row>
    <row r="45" spans="1:10" ht="13" x14ac:dyDescent="0.3">
      <c r="A45" s="293"/>
      <c r="B45" s="298" t="s">
        <v>136</v>
      </c>
      <c r="C45" s="278" t="s">
        <v>50</v>
      </c>
      <c r="D45" s="271" t="s">
        <v>127</v>
      </c>
      <c r="E45" s="275">
        <v>4359</v>
      </c>
      <c r="F45" s="275">
        <v>5139</v>
      </c>
      <c r="G45" s="283" t="s">
        <v>128</v>
      </c>
      <c r="H45" s="272">
        <v>0</v>
      </c>
      <c r="I45" s="280">
        <v>20</v>
      </c>
      <c r="J45" s="272">
        <v>20</v>
      </c>
    </row>
    <row r="46" spans="1:10" ht="13" x14ac:dyDescent="0.3">
      <c r="A46" s="293"/>
      <c r="B46" s="298" t="s">
        <v>137</v>
      </c>
      <c r="C46" s="278" t="s">
        <v>50</v>
      </c>
      <c r="D46" s="271" t="s">
        <v>127</v>
      </c>
      <c r="E46" s="275">
        <v>4359</v>
      </c>
      <c r="F46" s="275">
        <v>5164</v>
      </c>
      <c r="G46" s="283" t="s">
        <v>128</v>
      </c>
      <c r="H46" s="272">
        <v>0</v>
      </c>
      <c r="I46" s="280">
        <v>20</v>
      </c>
      <c r="J46" s="272">
        <v>20</v>
      </c>
    </row>
    <row r="47" spans="1:10" ht="13" x14ac:dyDescent="0.3">
      <c r="A47" s="293"/>
      <c r="B47" s="298" t="s">
        <v>138</v>
      </c>
      <c r="C47" s="278" t="s">
        <v>50</v>
      </c>
      <c r="D47" s="271" t="s">
        <v>127</v>
      </c>
      <c r="E47" s="275">
        <v>4359</v>
      </c>
      <c r="F47" s="275">
        <v>5167</v>
      </c>
      <c r="G47" s="283" t="s">
        <v>128</v>
      </c>
      <c r="H47" s="272">
        <v>0</v>
      </c>
      <c r="I47" s="280">
        <v>120</v>
      </c>
      <c r="J47" s="272">
        <v>120</v>
      </c>
    </row>
    <row r="48" spans="1:10" ht="13" x14ac:dyDescent="0.3">
      <c r="A48" s="293"/>
      <c r="B48" s="298" t="s">
        <v>139</v>
      </c>
      <c r="C48" s="278" t="s">
        <v>50</v>
      </c>
      <c r="D48" s="271" t="s">
        <v>127</v>
      </c>
      <c r="E48" s="275">
        <v>4359</v>
      </c>
      <c r="F48" s="275">
        <v>5169</v>
      </c>
      <c r="G48" s="283" t="s">
        <v>128</v>
      </c>
      <c r="H48" s="272">
        <v>0</v>
      </c>
      <c r="I48" s="280">
        <v>111</v>
      </c>
      <c r="J48" s="272">
        <v>111</v>
      </c>
    </row>
    <row r="49" spans="1:10" ht="13" x14ac:dyDescent="0.3">
      <c r="A49" s="293"/>
      <c r="B49" s="298" t="s">
        <v>140</v>
      </c>
      <c r="C49" s="278" t="s">
        <v>50</v>
      </c>
      <c r="D49" s="271" t="s">
        <v>127</v>
      </c>
      <c r="E49" s="275">
        <v>4359</v>
      </c>
      <c r="F49" s="275">
        <v>5173</v>
      </c>
      <c r="G49" s="283" t="s">
        <v>128</v>
      </c>
      <c r="H49" s="272">
        <v>0</v>
      </c>
      <c r="I49" s="280">
        <v>40</v>
      </c>
      <c r="J49" s="272">
        <v>40</v>
      </c>
    </row>
    <row r="50" spans="1:10" ht="13" x14ac:dyDescent="0.3">
      <c r="A50" s="293"/>
      <c r="B50" s="298" t="s">
        <v>141</v>
      </c>
      <c r="C50" s="278" t="s">
        <v>50</v>
      </c>
      <c r="D50" s="271" t="s">
        <v>127</v>
      </c>
      <c r="E50" s="275">
        <v>4359</v>
      </c>
      <c r="F50" s="275">
        <v>5175</v>
      </c>
      <c r="G50" s="283" t="s">
        <v>128</v>
      </c>
      <c r="H50" s="272">
        <v>0</v>
      </c>
      <c r="I50" s="280">
        <v>47</v>
      </c>
      <c r="J50" s="272">
        <v>47</v>
      </c>
    </row>
    <row r="51" spans="1:10" ht="13" x14ac:dyDescent="0.3">
      <c r="A51" s="293"/>
      <c r="B51" s="298" t="s">
        <v>142</v>
      </c>
      <c r="C51" s="278" t="s">
        <v>50</v>
      </c>
      <c r="D51" s="271" t="s">
        <v>127</v>
      </c>
      <c r="E51" s="275">
        <v>4359</v>
      </c>
      <c r="F51" s="275">
        <v>5031</v>
      </c>
      <c r="G51" s="283" t="s">
        <v>128</v>
      </c>
      <c r="H51" s="272">
        <v>0</v>
      </c>
      <c r="I51" s="280">
        <v>111.08999999999999</v>
      </c>
      <c r="J51" s="272">
        <v>111.08999999999999</v>
      </c>
    </row>
    <row r="52" spans="1:10" ht="13" x14ac:dyDescent="0.3">
      <c r="A52" s="293"/>
      <c r="B52" s="298" t="s">
        <v>142</v>
      </c>
      <c r="C52" s="278" t="s">
        <v>50</v>
      </c>
      <c r="D52" s="271" t="s">
        <v>130</v>
      </c>
      <c r="E52" s="275">
        <v>4359</v>
      </c>
      <c r="F52" s="275">
        <v>5031</v>
      </c>
      <c r="G52" s="283" t="s">
        <v>128</v>
      </c>
      <c r="H52" s="272">
        <v>0</v>
      </c>
      <c r="I52" s="280">
        <v>236.48</v>
      </c>
      <c r="J52" s="272">
        <v>236.48</v>
      </c>
    </row>
    <row r="53" spans="1:10" ht="13" x14ac:dyDescent="0.3">
      <c r="A53" s="257"/>
      <c r="B53" s="300" t="s">
        <v>132</v>
      </c>
      <c r="C53" s="301"/>
      <c r="D53" s="218"/>
      <c r="E53" s="178">
        <v>4359</v>
      </c>
      <c r="F53" s="178">
        <v>5011</v>
      </c>
      <c r="G53" s="302" t="s">
        <v>128</v>
      </c>
      <c r="H53" s="259">
        <v>1255</v>
      </c>
      <c r="I53" s="265">
        <v>-1255</v>
      </c>
      <c r="J53" s="259">
        <v>0</v>
      </c>
    </row>
    <row r="54" spans="1:10" ht="13" x14ac:dyDescent="0.3">
      <c r="A54" s="257"/>
      <c r="B54" s="300" t="s">
        <v>134</v>
      </c>
      <c r="C54" s="301"/>
      <c r="D54" s="218"/>
      <c r="E54" s="178">
        <v>4359</v>
      </c>
      <c r="F54" s="178">
        <v>5032</v>
      </c>
      <c r="G54" s="302" t="s">
        <v>128</v>
      </c>
      <c r="H54" s="259">
        <v>113</v>
      </c>
      <c r="I54" s="265">
        <v>-113</v>
      </c>
      <c r="J54" s="259">
        <v>0</v>
      </c>
    </row>
    <row r="55" spans="1:10" ht="13" x14ac:dyDescent="0.3">
      <c r="A55" s="257"/>
      <c r="B55" s="300" t="s">
        <v>135</v>
      </c>
      <c r="C55" s="301"/>
      <c r="D55" s="218"/>
      <c r="E55" s="178">
        <v>4359</v>
      </c>
      <c r="F55" s="178">
        <v>5137</v>
      </c>
      <c r="G55" s="302" t="s">
        <v>128</v>
      </c>
      <c r="H55" s="259">
        <v>143</v>
      </c>
      <c r="I55" s="265">
        <v>-143</v>
      </c>
      <c r="J55" s="259">
        <v>0</v>
      </c>
    </row>
    <row r="56" spans="1:10" ht="13" x14ac:dyDescent="0.3">
      <c r="A56" s="257"/>
      <c r="B56" s="300" t="s">
        <v>136</v>
      </c>
      <c r="C56" s="301"/>
      <c r="D56" s="218"/>
      <c r="E56" s="178">
        <v>4359</v>
      </c>
      <c r="F56" s="178">
        <v>5139</v>
      </c>
      <c r="G56" s="302" t="s">
        <v>128</v>
      </c>
      <c r="H56" s="259">
        <v>20</v>
      </c>
      <c r="I56" s="265">
        <v>-20</v>
      </c>
      <c r="J56" s="259">
        <v>0</v>
      </c>
    </row>
    <row r="57" spans="1:10" ht="13" x14ac:dyDescent="0.3">
      <c r="A57" s="257"/>
      <c r="B57" s="300" t="s">
        <v>137</v>
      </c>
      <c r="C57" s="301"/>
      <c r="D57" s="218"/>
      <c r="E57" s="178">
        <v>4359</v>
      </c>
      <c r="F57" s="178">
        <v>5164</v>
      </c>
      <c r="G57" s="302" t="s">
        <v>128</v>
      </c>
      <c r="H57" s="259">
        <v>96</v>
      </c>
      <c r="I57" s="265">
        <v>-96</v>
      </c>
      <c r="J57" s="259">
        <v>0</v>
      </c>
    </row>
    <row r="58" spans="1:10" ht="13" x14ac:dyDescent="0.3">
      <c r="A58" s="257"/>
      <c r="B58" s="300" t="s">
        <v>139</v>
      </c>
      <c r="C58" s="301"/>
      <c r="D58" s="218"/>
      <c r="E58" s="178">
        <v>4359</v>
      </c>
      <c r="F58" s="178">
        <v>5169</v>
      </c>
      <c r="G58" s="302" t="s">
        <v>128</v>
      </c>
      <c r="H58" s="259">
        <v>111</v>
      </c>
      <c r="I58" s="265">
        <v>-111</v>
      </c>
      <c r="J58" s="259">
        <v>0</v>
      </c>
    </row>
    <row r="59" spans="1:10" ht="13" x14ac:dyDescent="0.3">
      <c r="A59" s="257"/>
      <c r="B59" s="300" t="s">
        <v>140</v>
      </c>
      <c r="C59" s="301"/>
      <c r="D59" s="218"/>
      <c r="E59" s="178">
        <v>4359</v>
      </c>
      <c r="F59" s="178">
        <v>5173</v>
      </c>
      <c r="G59" s="302" t="s">
        <v>128</v>
      </c>
      <c r="H59" s="259">
        <v>40</v>
      </c>
      <c r="I59" s="265">
        <v>-40</v>
      </c>
      <c r="J59" s="259">
        <v>0</v>
      </c>
    </row>
    <row r="60" spans="1:10" ht="13" x14ac:dyDescent="0.3">
      <c r="A60" s="255"/>
      <c r="B60" s="300" t="s">
        <v>142</v>
      </c>
      <c r="C60" s="301"/>
      <c r="D60" s="218"/>
      <c r="E60" s="178">
        <v>4359</v>
      </c>
      <c r="F60" s="178">
        <v>5031</v>
      </c>
      <c r="G60" s="302" t="s">
        <v>128</v>
      </c>
      <c r="H60" s="259">
        <v>314</v>
      </c>
      <c r="I60" s="265">
        <v>-314</v>
      </c>
      <c r="J60" s="259">
        <v>0</v>
      </c>
    </row>
    <row r="61" spans="1:10" ht="13" x14ac:dyDescent="0.3">
      <c r="A61" s="266" t="s">
        <v>143</v>
      </c>
      <c r="B61" s="288" t="s">
        <v>144</v>
      </c>
      <c r="C61" s="278" t="s">
        <v>50</v>
      </c>
      <c r="D61" s="271"/>
      <c r="E61" s="275">
        <v>3319</v>
      </c>
      <c r="F61" s="275">
        <v>5169</v>
      </c>
      <c r="G61" s="283"/>
      <c r="H61" s="274">
        <v>20</v>
      </c>
      <c r="I61" s="319">
        <v>30</v>
      </c>
      <c r="J61" s="274">
        <v>50</v>
      </c>
    </row>
    <row r="62" spans="1:10" ht="13" x14ac:dyDescent="0.3">
      <c r="A62" s="320"/>
      <c r="B62" s="321" t="s">
        <v>145</v>
      </c>
      <c r="C62" s="268" t="s">
        <v>50</v>
      </c>
      <c r="D62" s="269"/>
      <c r="E62" s="270">
        <v>3319</v>
      </c>
      <c r="F62" s="270">
        <v>2321</v>
      </c>
      <c r="G62" s="271"/>
      <c r="H62" s="274">
        <v>0</v>
      </c>
      <c r="I62" s="319">
        <v>30</v>
      </c>
      <c r="J62" s="274">
        <v>30</v>
      </c>
    </row>
    <row r="63" spans="1:10" ht="13" x14ac:dyDescent="0.3">
      <c r="A63" s="305" t="s">
        <v>146</v>
      </c>
      <c r="B63" s="193" t="s">
        <v>147</v>
      </c>
      <c r="C63" s="264"/>
      <c r="D63" s="250"/>
      <c r="E63" s="297">
        <v>6171</v>
      </c>
      <c r="F63" s="297">
        <v>2212</v>
      </c>
      <c r="G63" s="258"/>
      <c r="H63" s="259">
        <v>0</v>
      </c>
      <c r="I63" s="265">
        <v>35.04</v>
      </c>
      <c r="J63" s="259">
        <v>35.04</v>
      </c>
    </row>
    <row r="64" spans="1:10" ht="13" x14ac:dyDescent="0.3">
      <c r="A64" s="266" t="s">
        <v>148</v>
      </c>
      <c r="B64" s="321" t="s">
        <v>149</v>
      </c>
      <c r="C64" s="268" t="s">
        <v>50</v>
      </c>
      <c r="D64" s="269"/>
      <c r="E64" s="270">
        <v>3329</v>
      </c>
      <c r="F64" s="270">
        <v>2321</v>
      </c>
      <c r="G64" s="271" t="s">
        <v>150</v>
      </c>
      <c r="H64" s="274">
        <v>0</v>
      </c>
      <c r="I64" s="319">
        <v>25</v>
      </c>
      <c r="J64" s="274">
        <v>25</v>
      </c>
    </row>
    <row r="65" spans="1:10" ht="13" x14ac:dyDescent="0.3">
      <c r="A65" s="293"/>
      <c r="B65" s="321" t="s">
        <v>151</v>
      </c>
      <c r="C65" s="268" t="s">
        <v>50</v>
      </c>
      <c r="D65" s="269"/>
      <c r="E65" s="270">
        <v>3329</v>
      </c>
      <c r="F65" s="270">
        <v>4121</v>
      </c>
      <c r="G65" s="271" t="s">
        <v>150</v>
      </c>
      <c r="H65" s="274">
        <v>0</v>
      </c>
      <c r="I65" s="319">
        <v>20</v>
      </c>
      <c r="J65" s="274">
        <v>20</v>
      </c>
    </row>
    <row r="66" spans="1:10" ht="13" x14ac:dyDescent="0.3">
      <c r="A66" s="293"/>
      <c r="B66" s="321" t="s">
        <v>152</v>
      </c>
      <c r="C66" s="268" t="s">
        <v>50</v>
      </c>
      <c r="D66" s="269"/>
      <c r="E66" s="270">
        <v>3329</v>
      </c>
      <c r="F66" s="270">
        <v>2321</v>
      </c>
      <c r="G66" s="271" t="s">
        <v>150</v>
      </c>
      <c r="H66" s="274">
        <v>0</v>
      </c>
      <c r="I66" s="319">
        <v>25</v>
      </c>
      <c r="J66" s="274">
        <v>25</v>
      </c>
    </row>
    <row r="67" spans="1:10" ht="13" x14ac:dyDescent="0.3">
      <c r="A67" s="293"/>
      <c r="B67" s="321" t="s">
        <v>153</v>
      </c>
      <c r="C67" s="268" t="s">
        <v>50</v>
      </c>
      <c r="D67" s="269"/>
      <c r="E67" s="270">
        <v>3329</v>
      </c>
      <c r="F67" s="270">
        <v>2321</v>
      </c>
      <c r="G67" s="271" t="s">
        <v>150</v>
      </c>
      <c r="H67" s="274">
        <v>0</v>
      </c>
      <c r="I67" s="319">
        <v>25</v>
      </c>
      <c r="J67" s="274">
        <v>25</v>
      </c>
    </row>
    <row r="68" spans="1:10" ht="13" x14ac:dyDescent="0.3">
      <c r="A68" s="257"/>
      <c r="B68" s="235" t="s">
        <v>154</v>
      </c>
      <c r="C68" s="264"/>
      <c r="D68" s="250"/>
      <c r="E68" s="297">
        <v>3319</v>
      </c>
      <c r="F68" s="297">
        <v>5169</v>
      </c>
      <c r="G68" s="258"/>
      <c r="H68" s="259">
        <v>35</v>
      </c>
      <c r="I68" s="265">
        <v>-35</v>
      </c>
      <c r="J68" s="259">
        <v>0</v>
      </c>
    </row>
    <row r="69" spans="1:10" ht="13" x14ac:dyDescent="0.3">
      <c r="A69" s="293"/>
      <c r="B69" s="321" t="s">
        <v>155</v>
      </c>
      <c r="C69" s="268" t="s">
        <v>50</v>
      </c>
      <c r="D69" s="269"/>
      <c r="E69" s="270">
        <v>3329</v>
      </c>
      <c r="F69" s="270">
        <v>5169</v>
      </c>
      <c r="G69" s="271" t="s">
        <v>150</v>
      </c>
      <c r="H69" s="274">
        <v>0</v>
      </c>
      <c r="I69" s="319">
        <v>110</v>
      </c>
      <c r="J69" s="274">
        <v>110</v>
      </c>
    </row>
    <row r="70" spans="1:10" ht="13" x14ac:dyDescent="0.3">
      <c r="A70" s="320"/>
      <c r="B70" s="321" t="s">
        <v>154</v>
      </c>
      <c r="C70" s="268" t="s">
        <v>50</v>
      </c>
      <c r="D70" s="271"/>
      <c r="E70" s="322">
        <v>3329</v>
      </c>
      <c r="F70" s="270">
        <v>5175</v>
      </c>
      <c r="G70" s="271" t="s">
        <v>150</v>
      </c>
      <c r="H70" s="274">
        <v>0</v>
      </c>
      <c r="I70" s="319">
        <v>20</v>
      </c>
      <c r="J70" s="274">
        <v>20</v>
      </c>
    </row>
    <row r="71" spans="1:10" ht="13" x14ac:dyDescent="0.3">
      <c r="A71" s="266" t="s">
        <v>156</v>
      </c>
      <c r="B71" s="321" t="s">
        <v>157</v>
      </c>
      <c r="C71" s="268" t="s">
        <v>50</v>
      </c>
      <c r="D71" s="271"/>
      <c r="E71" s="322">
        <v>3419</v>
      </c>
      <c r="F71" s="270">
        <v>2321</v>
      </c>
      <c r="G71" s="271" t="s">
        <v>158</v>
      </c>
      <c r="H71" s="274">
        <v>0</v>
      </c>
      <c r="I71" s="319">
        <v>30</v>
      </c>
      <c r="J71" s="274">
        <v>30</v>
      </c>
    </row>
    <row r="72" spans="1:10" ht="13" x14ac:dyDescent="0.3">
      <c r="A72" s="292"/>
      <c r="B72" s="321" t="s">
        <v>159</v>
      </c>
      <c r="C72" s="268" t="s">
        <v>50</v>
      </c>
      <c r="D72" s="271"/>
      <c r="E72" s="322">
        <v>3419</v>
      </c>
      <c r="F72" s="270">
        <v>5169</v>
      </c>
      <c r="G72" s="271" t="s">
        <v>158</v>
      </c>
      <c r="H72" s="274">
        <v>263.95999999999998</v>
      </c>
      <c r="I72" s="319">
        <v>30</v>
      </c>
      <c r="J72" s="274">
        <v>293.95999999999998</v>
      </c>
    </row>
    <row r="73" spans="1:10" ht="13" x14ac:dyDescent="0.3">
      <c r="A73" s="208"/>
      <c r="B73" s="209"/>
      <c r="C73" s="210"/>
      <c r="D73" s="210"/>
      <c r="E73" s="190"/>
      <c r="F73" s="211" t="s">
        <v>9</v>
      </c>
      <c r="G73" s="212"/>
      <c r="H73" s="213">
        <v>2092</v>
      </c>
      <c r="I73" s="223">
        <v>8383.25</v>
      </c>
      <c r="J73" s="213">
        <v>10475.25</v>
      </c>
    </row>
    <row r="74" spans="1:10" ht="13" x14ac:dyDescent="0.3">
      <c r="A74" s="208"/>
      <c r="B74" s="214" t="s">
        <v>37</v>
      </c>
      <c r="C74" s="210"/>
      <c r="D74" s="210"/>
      <c r="E74" s="190"/>
      <c r="F74" s="211" t="s">
        <v>14</v>
      </c>
      <c r="G74" s="212"/>
      <c r="H74" s="213">
        <v>2410.96</v>
      </c>
      <c r="I74" s="223">
        <v>8383.25</v>
      </c>
      <c r="J74" s="213">
        <v>10794.21</v>
      </c>
    </row>
    <row r="75" spans="1:10" ht="13" x14ac:dyDescent="0.3">
      <c r="A75" s="185"/>
      <c r="B75" s="190"/>
      <c r="C75" s="195"/>
      <c r="D75" s="195"/>
      <c r="E75" s="190"/>
      <c r="F75" s="215" t="s">
        <v>18</v>
      </c>
      <c r="G75" s="216"/>
      <c r="H75" s="219">
        <v>-318.96000000000004</v>
      </c>
      <c r="I75" s="217">
        <v>0</v>
      </c>
      <c r="J75" s="219">
        <v>-318.95999999999913</v>
      </c>
    </row>
    <row r="76" spans="1:10" ht="13" x14ac:dyDescent="0.3">
      <c r="A76" s="183" t="s">
        <v>21</v>
      </c>
      <c r="B76" s="186"/>
      <c r="C76" s="184"/>
      <c r="D76" s="184"/>
      <c r="E76" s="189"/>
      <c r="F76" s="186"/>
      <c r="G76" s="186"/>
      <c r="H76" s="188"/>
      <c r="I76" s="188"/>
      <c r="J76" s="194"/>
    </row>
    <row r="77" spans="1:10" ht="13" x14ac:dyDescent="0.3">
      <c r="A77" s="256" t="s">
        <v>8</v>
      </c>
      <c r="B77" s="193" t="s">
        <v>160</v>
      </c>
      <c r="C77" s="193"/>
      <c r="D77" s="193"/>
      <c r="E77" s="193">
        <v>4379</v>
      </c>
      <c r="F77" s="193">
        <v>5139</v>
      </c>
      <c r="G77" s="258" t="s">
        <v>161</v>
      </c>
      <c r="H77" s="307">
        <v>1</v>
      </c>
      <c r="I77" s="308">
        <v>1</v>
      </c>
      <c r="J77" s="307">
        <v>2</v>
      </c>
    </row>
    <row r="78" spans="1:10" ht="13" x14ac:dyDescent="0.3">
      <c r="A78" s="306"/>
      <c r="B78" s="193" t="s">
        <v>162</v>
      </c>
      <c r="C78" s="193"/>
      <c r="D78" s="193"/>
      <c r="E78" s="193">
        <v>4379</v>
      </c>
      <c r="F78" s="193">
        <v>5133</v>
      </c>
      <c r="G78" s="258" t="s">
        <v>161</v>
      </c>
      <c r="H78" s="307">
        <v>1</v>
      </c>
      <c r="I78" s="308">
        <v>-1</v>
      </c>
      <c r="J78" s="307">
        <v>0</v>
      </c>
    </row>
    <row r="79" spans="1:10" ht="13" x14ac:dyDescent="0.3">
      <c r="A79" s="207" t="s">
        <v>11</v>
      </c>
      <c r="B79" s="262" t="s">
        <v>163</v>
      </c>
      <c r="C79" s="193"/>
      <c r="D79" s="193"/>
      <c r="E79" s="206">
        <v>3314</v>
      </c>
      <c r="F79" s="206">
        <v>5194</v>
      </c>
      <c r="G79" s="225" t="s">
        <v>164</v>
      </c>
      <c r="H79" s="197">
        <v>0</v>
      </c>
      <c r="I79" s="198">
        <v>17</v>
      </c>
      <c r="J79" s="176">
        <v>17</v>
      </c>
    </row>
    <row r="80" spans="1:10" ht="13" x14ac:dyDescent="0.3">
      <c r="A80" s="304"/>
      <c r="B80" s="262" t="s">
        <v>165</v>
      </c>
      <c r="C80" s="193"/>
      <c r="D80" s="193"/>
      <c r="E80" s="206">
        <v>3314</v>
      </c>
      <c r="F80" s="206">
        <v>5424</v>
      </c>
      <c r="G80" s="225" t="s">
        <v>164</v>
      </c>
      <c r="H80" s="197">
        <v>0</v>
      </c>
      <c r="I80" s="198">
        <v>1</v>
      </c>
      <c r="J80" s="176">
        <v>1</v>
      </c>
    </row>
    <row r="81" spans="1:10" ht="13" x14ac:dyDescent="0.3">
      <c r="A81" s="304"/>
      <c r="B81" s="262" t="s">
        <v>166</v>
      </c>
      <c r="C81" s="193"/>
      <c r="D81" s="193"/>
      <c r="E81" s="206">
        <v>3314</v>
      </c>
      <c r="F81" s="206">
        <v>5011</v>
      </c>
      <c r="G81" s="225" t="s">
        <v>164</v>
      </c>
      <c r="H81" s="197">
        <v>935</v>
      </c>
      <c r="I81" s="198">
        <v>-1</v>
      </c>
      <c r="J81" s="176">
        <v>934</v>
      </c>
    </row>
    <row r="82" spans="1:10" ht="13" x14ac:dyDescent="0.3">
      <c r="A82" s="304"/>
      <c r="B82" s="262" t="s">
        <v>167</v>
      </c>
      <c r="C82" s="193"/>
      <c r="D82" s="193"/>
      <c r="E82" s="206">
        <v>3314</v>
      </c>
      <c r="F82" s="206">
        <v>5136</v>
      </c>
      <c r="G82" s="225" t="s">
        <v>164</v>
      </c>
      <c r="H82" s="197">
        <v>210</v>
      </c>
      <c r="I82" s="198">
        <v>-55</v>
      </c>
      <c r="J82" s="176">
        <v>155</v>
      </c>
    </row>
    <row r="83" spans="1:10" ht="13" x14ac:dyDescent="0.3">
      <c r="A83" s="248"/>
      <c r="B83" s="262" t="s">
        <v>168</v>
      </c>
      <c r="C83" s="193"/>
      <c r="D83" s="193"/>
      <c r="E83" s="206">
        <v>3314</v>
      </c>
      <c r="F83" s="206">
        <v>5139</v>
      </c>
      <c r="G83" s="225" t="s">
        <v>164</v>
      </c>
      <c r="H83" s="197">
        <v>10</v>
      </c>
      <c r="I83" s="198">
        <v>38</v>
      </c>
      <c r="J83" s="176">
        <v>48</v>
      </c>
    </row>
    <row r="84" spans="1:10" ht="13" x14ac:dyDescent="0.3">
      <c r="A84" s="207" t="s">
        <v>60</v>
      </c>
      <c r="B84" s="205" t="s">
        <v>169</v>
      </c>
      <c r="C84" s="193"/>
      <c r="D84" s="193"/>
      <c r="E84" s="206">
        <v>3392</v>
      </c>
      <c r="F84" s="206">
        <v>5222</v>
      </c>
      <c r="G84" s="260" t="s">
        <v>170</v>
      </c>
      <c r="H84" s="187">
        <v>200</v>
      </c>
      <c r="I84" s="202">
        <v>50</v>
      </c>
      <c r="J84" s="261">
        <v>250</v>
      </c>
    </row>
    <row r="85" spans="1:10" ht="13" x14ac:dyDescent="0.3">
      <c r="A85" s="248"/>
      <c r="B85" s="205" t="s">
        <v>171</v>
      </c>
      <c r="C85" s="193"/>
      <c r="D85" s="193"/>
      <c r="E85" s="206">
        <v>3392</v>
      </c>
      <c r="F85" s="206">
        <v>5222</v>
      </c>
      <c r="G85" s="260" t="s">
        <v>172</v>
      </c>
      <c r="H85" s="187">
        <v>500</v>
      </c>
      <c r="I85" s="202">
        <v>-50</v>
      </c>
      <c r="J85" s="261">
        <v>450</v>
      </c>
    </row>
    <row r="86" spans="1:10" ht="13" x14ac:dyDescent="0.3">
      <c r="A86" s="207" t="s">
        <v>73</v>
      </c>
      <c r="B86" s="205" t="s">
        <v>173</v>
      </c>
      <c r="C86" s="193"/>
      <c r="D86" s="193"/>
      <c r="E86" s="206">
        <v>2143</v>
      </c>
      <c r="F86" s="206">
        <v>5194</v>
      </c>
      <c r="G86" s="260"/>
      <c r="H86" s="187">
        <v>0</v>
      </c>
      <c r="I86" s="202">
        <v>13.2</v>
      </c>
      <c r="J86" s="261">
        <v>13.2</v>
      </c>
    </row>
    <row r="87" spans="1:10" ht="13" x14ac:dyDescent="0.3">
      <c r="A87" s="248"/>
      <c r="B87" s="205" t="s">
        <v>174</v>
      </c>
      <c r="C87" s="193"/>
      <c r="D87" s="193"/>
      <c r="E87" s="206">
        <v>2143</v>
      </c>
      <c r="F87" s="206">
        <v>5139</v>
      </c>
      <c r="G87" s="260"/>
      <c r="H87" s="187">
        <v>150</v>
      </c>
      <c r="I87" s="202">
        <v>-13.2</v>
      </c>
      <c r="J87" s="261">
        <v>136.80000000000001</v>
      </c>
    </row>
    <row r="88" spans="1:10" ht="13" x14ac:dyDescent="0.3">
      <c r="A88" s="304" t="s">
        <v>125</v>
      </c>
      <c r="B88" s="205" t="s">
        <v>175</v>
      </c>
      <c r="C88" s="193"/>
      <c r="D88" s="193"/>
      <c r="E88" s="206">
        <v>3514</v>
      </c>
      <c r="F88" s="206">
        <v>5222</v>
      </c>
      <c r="G88" s="260"/>
      <c r="H88" s="187">
        <v>190</v>
      </c>
      <c r="I88" s="202">
        <v>10</v>
      </c>
      <c r="J88" s="261">
        <v>200</v>
      </c>
    </row>
    <row r="89" spans="1:10" ht="13" x14ac:dyDescent="0.3">
      <c r="A89" s="304"/>
      <c r="B89" s="205" t="s">
        <v>176</v>
      </c>
      <c r="C89" s="193"/>
      <c r="D89" s="193"/>
      <c r="E89" s="206">
        <v>4343</v>
      </c>
      <c r="F89" s="206">
        <v>5222</v>
      </c>
      <c r="G89" s="260" t="s">
        <v>177</v>
      </c>
      <c r="H89" s="187">
        <v>150</v>
      </c>
      <c r="I89" s="202">
        <v>-10</v>
      </c>
      <c r="J89" s="261">
        <v>140</v>
      </c>
    </row>
    <row r="90" spans="1:10" ht="13" x14ac:dyDescent="0.3">
      <c r="A90" s="220" t="s">
        <v>143</v>
      </c>
      <c r="B90" s="205" t="s">
        <v>178</v>
      </c>
      <c r="C90" s="193"/>
      <c r="D90" s="193"/>
      <c r="E90" s="206">
        <v>4324</v>
      </c>
      <c r="F90" s="206">
        <v>5222</v>
      </c>
      <c r="G90" s="225" t="s">
        <v>179</v>
      </c>
      <c r="H90" s="221">
        <v>0</v>
      </c>
      <c r="I90" s="222">
        <v>21</v>
      </c>
      <c r="J90" s="176">
        <v>21</v>
      </c>
    </row>
    <row r="91" spans="1:10" ht="13" x14ac:dyDescent="0.3">
      <c r="A91" s="248"/>
      <c r="B91" s="205" t="s">
        <v>180</v>
      </c>
      <c r="C91" s="193"/>
      <c r="D91" s="193"/>
      <c r="E91" s="206">
        <v>4343</v>
      </c>
      <c r="F91" s="206">
        <v>5222</v>
      </c>
      <c r="G91" s="225" t="s">
        <v>177</v>
      </c>
      <c r="H91" s="221">
        <v>150</v>
      </c>
      <c r="I91" s="222">
        <v>-21</v>
      </c>
      <c r="J91" s="176">
        <v>129</v>
      </c>
    </row>
    <row r="92" spans="1:10" ht="13" x14ac:dyDescent="0.3">
      <c r="A92" s="207" t="s">
        <v>146</v>
      </c>
      <c r="B92" s="205" t="s">
        <v>181</v>
      </c>
      <c r="C92" s="193"/>
      <c r="D92" s="193"/>
      <c r="E92" s="206">
        <v>3319</v>
      </c>
      <c r="F92" s="206">
        <v>5222</v>
      </c>
      <c r="G92" s="260" t="s">
        <v>182</v>
      </c>
      <c r="H92" s="187">
        <v>0</v>
      </c>
      <c r="I92" s="202">
        <v>10</v>
      </c>
      <c r="J92" s="261">
        <v>10</v>
      </c>
    </row>
    <row r="93" spans="1:10" ht="13" x14ac:dyDescent="0.3">
      <c r="A93" s="248"/>
      <c r="B93" s="205" t="s">
        <v>183</v>
      </c>
      <c r="C93" s="193"/>
      <c r="D93" s="193"/>
      <c r="E93" s="206">
        <v>3419</v>
      </c>
      <c r="F93" s="206">
        <v>5901</v>
      </c>
      <c r="G93" s="260" t="s">
        <v>184</v>
      </c>
      <c r="H93" s="187">
        <v>300</v>
      </c>
      <c r="I93" s="202">
        <v>-10</v>
      </c>
      <c r="J93" s="261">
        <v>290</v>
      </c>
    </row>
    <row r="94" spans="1:10" ht="13" x14ac:dyDescent="0.3">
      <c r="A94" s="304" t="s">
        <v>148</v>
      </c>
      <c r="B94" s="205" t="s">
        <v>185</v>
      </c>
      <c r="C94" s="193"/>
      <c r="D94" s="193"/>
      <c r="E94" s="206">
        <v>4343</v>
      </c>
      <c r="F94" s="206">
        <v>5492</v>
      </c>
      <c r="G94" s="260"/>
      <c r="H94" s="187">
        <v>0</v>
      </c>
      <c r="I94" s="202">
        <v>10</v>
      </c>
      <c r="J94" s="261">
        <v>10</v>
      </c>
    </row>
    <row r="95" spans="1:10" ht="13" x14ac:dyDescent="0.3">
      <c r="A95" s="304"/>
      <c r="B95" s="262" t="s">
        <v>186</v>
      </c>
      <c r="C95" s="193"/>
      <c r="D95" s="193"/>
      <c r="E95" s="206">
        <v>4343</v>
      </c>
      <c r="F95" s="206">
        <v>5222</v>
      </c>
      <c r="G95" s="225" t="s">
        <v>177</v>
      </c>
      <c r="H95" s="197">
        <v>150</v>
      </c>
      <c r="I95" s="198">
        <v>-10</v>
      </c>
      <c r="J95" s="176">
        <v>140</v>
      </c>
    </row>
    <row r="96" spans="1:10" ht="13" x14ac:dyDescent="0.3">
      <c r="A96" s="207" t="s">
        <v>156</v>
      </c>
      <c r="B96" s="262" t="s">
        <v>187</v>
      </c>
      <c r="C96" s="193"/>
      <c r="D96" s="193"/>
      <c r="E96" s="206">
        <v>5512</v>
      </c>
      <c r="F96" s="206">
        <v>5222</v>
      </c>
      <c r="G96" s="225" t="s">
        <v>188</v>
      </c>
      <c r="H96" s="197">
        <v>0</v>
      </c>
      <c r="I96" s="198">
        <v>11</v>
      </c>
      <c r="J96" s="176">
        <v>11</v>
      </c>
    </row>
    <row r="97" spans="1:10" ht="13" x14ac:dyDescent="0.3">
      <c r="A97" s="248"/>
      <c r="B97" s="193" t="s">
        <v>189</v>
      </c>
      <c r="C97" s="250"/>
      <c r="D97" s="250"/>
      <c r="E97" s="193">
        <v>3419</v>
      </c>
      <c r="F97" s="193">
        <v>5901</v>
      </c>
      <c r="G97" s="225" t="s">
        <v>184</v>
      </c>
      <c r="H97" s="197">
        <v>300</v>
      </c>
      <c r="I97" s="198">
        <v>-11</v>
      </c>
      <c r="J97" s="176">
        <v>289</v>
      </c>
    </row>
    <row r="98" spans="1:10" ht="13" x14ac:dyDescent="0.3">
      <c r="A98" s="207" t="s">
        <v>190</v>
      </c>
      <c r="B98" s="262" t="s">
        <v>191</v>
      </c>
      <c r="C98" s="250"/>
      <c r="D98" s="250">
        <v>104113013</v>
      </c>
      <c r="E98" s="206">
        <v>4225</v>
      </c>
      <c r="F98" s="206">
        <v>5011</v>
      </c>
      <c r="G98" s="225" t="s">
        <v>192</v>
      </c>
      <c r="H98" s="315">
        <v>332</v>
      </c>
      <c r="I98" s="316">
        <v>-171</v>
      </c>
      <c r="J98" s="307">
        <v>161</v>
      </c>
    </row>
    <row r="99" spans="1:10" ht="13" x14ac:dyDescent="0.3">
      <c r="A99" s="304"/>
      <c r="B99" s="193" t="s">
        <v>193</v>
      </c>
      <c r="C99" s="250"/>
      <c r="D99" s="250">
        <v>104113013</v>
      </c>
      <c r="E99" s="206">
        <v>4225</v>
      </c>
      <c r="F99" s="313">
        <v>5021</v>
      </c>
      <c r="G99" s="225" t="s">
        <v>192</v>
      </c>
      <c r="H99" s="317">
        <v>257</v>
      </c>
      <c r="I99" s="318">
        <v>300</v>
      </c>
      <c r="J99" s="307">
        <v>557</v>
      </c>
    </row>
    <row r="100" spans="1:10" ht="13" x14ac:dyDescent="0.3">
      <c r="A100" s="304"/>
      <c r="B100" s="262" t="s">
        <v>194</v>
      </c>
      <c r="C100" s="250"/>
      <c r="D100" s="250">
        <v>104113013</v>
      </c>
      <c r="E100" s="206">
        <v>4225</v>
      </c>
      <c r="F100" s="313">
        <v>5031</v>
      </c>
      <c r="G100" s="225" t="s">
        <v>192</v>
      </c>
      <c r="H100" s="317">
        <v>83</v>
      </c>
      <c r="I100" s="318">
        <v>22</v>
      </c>
      <c r="J100" s="307">
        <v>105</v>
      </c>
    </row>
    <row r="101" spans="1:10" ht="13" x14ac:dyDescent="0.3">
      <c r="A101" s="304"/>
      <c r="B101" s="193" t="s">
        <v>195</v>
      </c>
      <c r="C101" s="250"/>
      <c r="D101" s="250">
        <v>104113013</v>
      </c>
      <c r="E101" s="206">
        <v>4225</v>
      </c>
      <c r="F101" s="313">
        <v>5032</v>
      </c>
      <c r="G101" s="225" t="s">
        <v>192</v>
      </c>
      <c r="H101" s="317">
        <v>30</v>
      </c>
      <c r="I101" s="318">
        <v>8</v>
      </c>
      <c r="J101" s="307">
        <v>38</v>
      </c>
    </row>
    <row r="102" spans="1:10" ht="13" x14ac:dyDescent="0.3">
      <c r="A102" s="304"/>
      <c r="B102" s="193" t="s">
        <v>196</v>
      </c>
      <c r="C102" s="250"/>
      <c r="D102" s="250">
        <v>104113013</v>
      </c>
      <c r="E102" s="206">
        <v>4225</v>
      </c>
      <c r="F102" s="313">
        <v>5163</v>
      </c>
      <c r="G102" s="225" t="s">
        <v>192</v>
      </c>
      <c r="H102" s="317">
        <v>0</v>
      </c>
      <c r="I102" s="318">
        <v>1</v>
      </c>
      <c r="J102" s="307">
        <v>1</v>
      </c>
    </row>
    <row r="103" spans="1:10" ht="13" x14ac:dyDescent="0.3">
      <c r="A103" s="304"/>
      <c r="B103" s="193" t="s">
        <v>197</v>
      </c>
      <c r="C103" s="250"/>
      <c r="D103" s="250">
        <v>104113013</v>
      </c>
      <c r="E103" s="312">
        <v>4225</v>
      </c>
      <c r="F103" s="313">
        <v>5164</v>
      </c>
      <c r="G103" s="309" t="s">
        <v>192</v>
      </c>
      <c r="H103" s="310">
        <v>20</v>
      </c>
      <c r="I103" s="311">
        <v>-10</v>
      </c>
      <c r="J103" s="307">
        <v>10</v>
      </c>
    </row>
    <row r="104" spans="1:10" ht="13" x14ac:dyDescent="0.3">
      <c r="A104" s="304"/>
      <c r="B104" s="193" t="s">
        <v>198</v>
      </c>
      <c r="C104" s="250"/>
      <c r="D104" s="250">
        <v>104113013</v>
      </c>
      <c r="E104" s="312">
        <v>4225</v>
      </c>
      <c r="F104" s="313">
        <v>5167</v>
      </c>
      <c r="G104" s="309" t="s">
        <v>192</v>
      </c>
      <c r="H104" s="310">
        <v>0</v>
      </c>
      <c r="I104" s="311">
        <v>100</v>
      </c>
      <c r="J104" s="307">
        <v>100</v>
      </c>
    </row>
    <row r="105" spans="1:10" ht="13" x14ac:dyDescent="0.3">
      <c r="A105" s="304"/>
      <c r="B105" s="193" t="s">
        <v>199</v>
      </c>
      <c r="C105" s="250"/>
      <c r="D105" s="250">
        <v>104113013</v>
      </c>
      <c r="E105" s="312">
        <v>4225</v>
      </c>
      <c r="F105" s="313">
        <v>5169</v>
      </c>
      <c r="G105" s="309" t="s">
        <v>192</v>
      </c>
      <c r="H105" s="310">
        <v>294</v>
      </c>
      <c r="I105" s="311">
        <v>-154</v>
      </c>
      <c r="J105" s="307">
        <v>140</v>
      </c>
    </row>
    <row r="106" spans="1:10" ht="13" x14ac:dyDescent="0.3">
      <c r="A106" s="304"/>
      <c r="B106" s="193" t="s">
        <v>200</v>
      </c>
      <c r="C106" s="250"/>
      <c r="D106" s="250">
        <v>104113013</v>
      </c>
      <c r="E106" s="312">
        <v>4225</v>
      </c>
      <c r="F106" s="313">
        <v>5173</v>
      </c>
      <c r="G106" s="309" t="s">
        <v>192</v>
      </c>
      <c r="H106" s="310">
        <v>782</v>
      </c>
      <c r="I106" s="311">
        <v>-116</v>
      </c>
      <c r="J106" s="307">
        <v>666</v>
      </c>
    </row>
    <row r="107" spans="1:10" ht="13" x14ac:dyDescent="0.3">
      <c r="A107" s="304"/>
      <c r="B107" s="193" t="s">
        <v>201</v>
      </c>
      <c r="C107" s="250"/>
      <c r="D107" s="250">
        <v>104113013</v>
      </c>
      <c r="E107" s="312">
        <v>4225</v>
      </c>
      <c r="F107" s="313">
        <v>5175</v>
      </c>
      <c r="G107" s="309" t="s">
        <v>192</v>
      </c>
      <c r="H107" s="310">
        <v>30</v>
      </c>
      <c r="I107" s="311">
        <v>5</v>
      </c>
      <c r="J107" s="307">
        <v>35</v>
      </c>
    </row>
    <row r="108" spans="1:10" ht="13" x14ac:dyDescent="0.3">
      <c r="A108" s="248"/>
      <c r="B108" s="193" t="s">
        <v>202</v>
      </c>
      <c r="C108" s="250"/>
      <c r="D108" s="250">
        <v>104113013</v>
      </c>
      <c r="E108" s="313">
        <v>4225</v>
      </c>
      <c r="F108" s="314">
        <v>5194</v>
      </c>
      <c r="G108" s="309" t="s">
        <v>192</v>
      </c>
      <c r="H108" s="310">
        <v>0</v>
      </c>
      <c r="I108" s="311">
        <v>15</v>
      </c>
      <c r="J108" s="307">
        <v>15</v>
      </c>
    </row>
    <row r="109" spans="1:10" ht="13" x14ac:dyDescent="0.3">
      <c r="A109" s="304" t="s">
        <v>203</v>
      </c>
      <c r="B109" s="193" t="s">
        <v>204</v>
      </c>
      <c r="C109" s="193"/>
      <c r="D109" s="193"/>
      <c r="E109" s="193">
        <v>3419</v>
      </c>
      <c r="F109" s="193">
        <v>5492</v>
      </c>
      <c r="G109" s="193"/>
      <c r="H109" s="307">
        <v>0</v>
      </c>
      <c r="I109" s="308">
        <v>2</v>
      </c>
      <c r="J109" s="307">
        <v>2</v>
      </c>
    </row>
    <row r="110" spans="1:10" ht="13" x14ac:dyDescent="0.3">
      <c r="A110" s="248"/>
      <c r="B110" s="193" t="s">
        <v>205</v>
      </c>
      <c r="C110" s="193"/>
      <c r="D110" s="193"/>
      <c r="E110" s="193">
        <v>6112</v>
      </c>
      <c r="F110" s="193">
        <v>5901</v>
      </c>
      <c r="G110" s="250">
        <v>1244</v>
      </c>
      <c r="H110" s="307">
        <v>85</v>
      </c>
      <c r="I110" s="308">
        <v>-2</v>
      </c>
      <c r="J110" s="307">
        <v>83</v>
      </c>
    </row>
    <row r="111" spans="1:10" ht="13" x14ac:dyDescent="0.3">
      <c r="A111" s="304" t="s">
        <v>206</v>
      </c>
      <c r="B111" s="193" t="s">
        <v>207</v>
      </c>
      <c r="C111" s="193"/>
      <c r="D111" s="193"/>
      <c r="E111" s="193">
        <v>3121</v>
      </c>
      <c r="F111" s="193">
        <v>5339</v>
      </c>
      <c r="G111" s="258" t="s">
        <v>208</v>
      </c>
      <c r="H111" s="307">
        <v>0</v>
      </c>
      <c r="I111" s="308">
        <v>20</v>
      </c>
      <c r="J111" s="307">
        <v>20</v>
      </c>
    </row>
    <row r="112" spans="1:10" ht="13" x14ac:dyDescent="0.3">
      <c r="A112" s="304"/>
      <c r="B112" s="205" t="s">
        <v>169</v>
      </c>
      <c r="C112" s="193"/>
      <c r="D112" s="193"/>
      <c r="E112" s="206">
        <v>3392</v>
      </c>
      <c r="F112" s="206">
        <v>5222</v>
      </c>
      <c r="G112" s="260" t="s">
        <v>170</v>
      </c>
      <c r="H112" s="187">
        <v>200</v>
      </c>
      <c r="I112" s="308">
        <v>-20</v>
      </c>
      <c r="J112" s="307">
        <v>180</v>
      </c>
    </row>
    <row r="113" spans="1:11" ht="13" x14ac:dyDescent="0.3">
      <c r="A113" s="207" t="s">
        <v>209</v>
      </c>
      <c r="B113" s="193" t="s">
        <v>210</v>
      </c>
      <c r="C113" s="250"/>
      <c r="D113" s="250"/>
      <c r="E113" s="313">
        <v>3392</v>
      </c>
      <c r="F113" s="314">
        <v>5222</v>
      </c>
      <c r="G113" s="309" t="s">
        <v>211</v>
      </c>
      <c r="H113" s="310">
        <v>0</v>
      </c>
      <c r="I113" s="311">
        <v>50</v>
      </c>
      <c r="J113" s="307">
        <v>50</v>
      </c>
      <c r="K113" s="175"/>
    </row>
    <row r="114" spans="1:11" ht="13" x14ac:dyDescent="0.3">
      <c r="A114" s="248"/>
      <c r="B114" s="205" t="s">
        <v>212</v>
      </c>
      <c r="C114" s="193"/>
      <c r="D114" s="193"/>
      <c r="E114" s="206">
        <v>3392</v>
      </c>
      <c r="F114" s="206">
        <v>5222</v>
      </c>
      <c r="G114" s="260" t="s">
        <v>172</v>
      </c>
      <c r="H114" s="187">
        <v>500</v>
      </c>
      <c r="I114" s="311">
        <v>-50</v>
      </c>
      <c r="J114" s="307">
        <v>450</v>
      </c>
      <c r="K114" s="175"/>
    </row>
    <row r="115" spans="1:11" ht="13" x14ac:dyDescent="0.3">
      <c r="A115" s="207" t="s">
        <v>213</v>
      </c>
      <c r="B115" s="193" t="s">
        <v>214</v>
      </c>
      <c r="C115" s="250"/>
      <c r="D115" s="250"/>
      <c r="E115" s="313">
        <v>3312</v>
      </c>
      <c r="F115" s="314">
        <v>5222</v>
      </c>
      <c r="G115" s="309" t="s">
        <v>215</v>
      </c>
      <c r="H115" s="310">
        <v>0</v>
      </c>
      <c r="I115" s="311">
        <v>40</v>
      </c>
      <c r="J115" s="307">
        <v>40</v>
      </c>
      <c r="K115" s="175"/>
    </row>
    <row r="116" spans="1:11" ht="13" x14ac:dyDescent="0.3">
      <c r="A116" s="248"/>
      <c r="B116" s="205" t="s">
        <v>216</v>
      </c>
      <c r="C116" s="193"/>
      <c r="D116" s="193"/>
      <c r="E116" s="206">
        <v>3392</v>
      </c>
      <c r="F116" s="206">
        <v>5222</v>
      </c>
      <c r="G116" s="260" t="s">
        <v>172</v>
      </c>
      <c r="H116" s="187">
        <v>500</v>
      </c>
      <c r="I116" s="311">
        <v>-40</v>
      </c>
      <c r="J116" s="307">
        <v>460</v>
      </c>
      <c r="K116" s="175"/>
    </row>
    <row r="117" spans="1:11" ht="13" x14ac:dyDescent="0.3">
      <c r="A117" s="207" t="s">
        <v>217</v>
      </c>
      <c r="B117" s="193" t="s">
        <v>218</v>
      </c>
      <c r="C117" s="250"/>
      <c r="D117" s="250"/>
      <c r="E117" s="313">
        <v>3329</v>
      </c>
      <c r="F117" s="314">
        <v>5222</v>
      </c>
      <c r="G117" s="309" t="s">
        <v>219</v>
      </c>
      <c r="H117" s="310">
        <v>0</v>
      </c>
      <c r="I117" s="311">
        <v>8.8000000000000007</v>
      </c>
      <c r="J117" s="307">
        <v>8.8000000000000007</v>
      </c>
      <c r="K117" s="175"/>
    </row>
    <row r="118" spans="1:11" ht="13" x14ac:dyDescent="0.3">
      <c r="A118" s="248"/>
      <c r="B118" s="205" t="s">
        <v>220</v>
      </c>
      <c r="C118" s="193"/>
      <c r="D118" s="193"/>
      <c r="E118" s="206">
        <v>3392</v>
      </c>
      <c r="F118" s="206">
        <v>5222</v>
      </c>
      <c r="G118" s="260" t="s">
        <v>172</v>
      </c>
      <c r="H118" s="187">
        <v>500</v>
      </c>
      <c r="I118" s="311">
        <v>-8.8000000000000007</v>
      </c>
      <c r="J118" s="307">
        <v>491.2</v>
      </c>
      <c r="K118" s="175"/>
    </row>
    <row r="119" spans="1:11" ht="13" x14ac:dyDescent="0.3">
      <c r="A119" s="207" t="s">
        <v>221</v>
      </c>
      <c r="B119" s="193" t="s">
        <v>222</v>
      </c>
      <c r="C119" s="250"/>
      <c r="D119" s="250"/>
      <c r="E119" s="313">
        <v>3231</v>
      </c>
      <c r="F119" s="314">
        <v>5339</v>
      </c>
      <c r="G119" s="309" t="s">
        <v>223</v>
      </c>
      <c r="H119" s="310">
        <v>0</v>
      </c>
      <c r="I119" s="311">
        <v>32</v>
      </c>
      <c r="J119" s="307">
        <v>32</v>
      </c>
      <c r="K119" s="175"/>
    </row>
    <row r="120" spans="1:11" ht="13" x14ac:dyDescent="0.3">
      <c r="A120" s="248"/>
      <c r="B120" s="205" t="s">
        <v>169</v>
      </c>
      <c r="C120" s="193"/>
      <c r="D120" s="193"/>
      <c r="E120" s="206">
        <v>3392</v>
      </c>
      <c r="F120" s="206">
        <v>5222</v>
      </c>
      <c r="G120" s="260" t="s">
        <v>170</v>
      </c>
      <c r="H120" s="187">
        <v>200</v>
      </c>
      <c r="I120" s="311">
        <v>-32</v>
      </c>
      <c r="J120" s="307">
        <v>168</v>
      </c>
      <c r="K120" s="175"/>
    </row>
    <row r="121" spans="1:11" ht="13" x14ac:dyDescent="0.3">
      <c r="A121" s="207" t="s">
        <v>224</v>
      </c>
      <c r="B121" s="193" t="s">
        <v>225</v>
      </c>
      <c r="C121" s="193"/>
      <c r="D121" s="193"/>
      <c r="E121" s="193">
        <v>3121</v>
      </c>
      <c r="F121" s="193">
        <v>5339</v>
      </c>
      <c r="G121" s="258" t="s">
        <v>208</v>
      </c>
      <c r="H121" s="310">
        <v>0</v>
      </c>
      <c r="I121" s="311">
        <v>49</v>
      </c>
      <c r="J121" s="307">
        <v>49</v>
      </c>
      <c r="K121" s="175"/>
    </row>
    <row r="122" spans="1:11" ht="13" x14ac:dyDescent="0.3">
      <c r="A122" s="248"/>
      <c r="B122" s="205" t="s">
        <v>169</v>
      </c>
      <c r="C122" s="193"/>
      <c r="D122" s="193"/>
      <c r="E122" s="206">
        <v>3392</v>
      </c>
      <c r="F122" s="206">
        <v>5222</v>
      </c>
      <c r="G122" s="260" t="s">
        <v>170</v>
      </c>
      <c r="H122" s="187">
        <v>200</v>
      </c>
      <c r="I122" s="311">
        <v>-49</v>
      </c>
      <c r="J122" s="307">
        <v>151</v>
      </c>
      <c r="K122" s="175"/>
    </row>
    <row r="123" spans="1:11" ht="13" x14ac:dyDescent="0.3">
      <c r="A123" s="193"/>
      <c r="B123" s="193"/>
      <c r="C123" s="250"/>
      <c r="D123" s="250"/>
      <c r="E123" s="193"/>
      <c r="F123" s="263" t="s">
        <v>22</v>
      </c>
      <c r="G123" s="201"/>
      <c r="H123" s="187">
        <v>5160</v>
      </c>
      <c r="I123" s="202">
        <v>0</v>
      </c>
      <c r="J123" s="187">
        <v>5160</v>
      </c>
      <c r="K123" s="175"/>
    </row>
    <row r="124" spans="1:11" ht="13" x14ac:dyDescent="0.3">
      <c r="A124" s="192" t="s">
        <v>41</v>
      </c>
      <c r="B124" s="186"/>
      <c r="C124" s="184"/>
      <c r="D124" s="184"/>
      <c r="E124" s="189"/>
      <c r="F124" s="186"/>
      <c r="G124" s="186"/>
      <c r="H124" s="188"/>
      <c r="I124" s="188"/>
      <c r="J124" s="187"/>
      <c r="K124" s="186"/>
    </row>
    <row r="125" spans="1:11" ht="13" x14ac:dyDescent="0.3">
      <c r="A125" s="177"/>
      <c r="B125" s="178"/>
      <c r="C125" s="249"/>
      <c r="D125" s="178"/>
      <c r="E125" s="242"/>
      <c r="F125" s="242"/>
      <c r="G125" s="218"/>
      <c r="H125" s="243">
        <v>0</v>
      </c>
      <c r="I125" s="244">
        <v>0</v>
      </c>
      <c r="J125" s="251">
        <v>0</v>
      </c>
      <c r="K125" s="175"/>
    </row>
    <row r="126" spans="1:11" ht="13" x14ac:dyDescent="0.3">
      <c r="A126" s="195"/>
      <c r="B126" s="190"/>
      <c r="C126" s="195"/>
      <c r="D126" s="195"/>
      <c r="E126" s="191"/>
      <c r="F126" s="241"/>
      <c r="G126" s="203" t="s">
        <v>23</v>
      </c>
      <c r="H126" s="194">
        <v>0</v>
      </c>
      <c r="I126" s="199">
        <v>0</v>
      </c>
      <c r="J126" s="194">
        <v>0</v>
      </c>
      <c r="K126" s="175"/>
    </row>
    <row r="127" spans="1:11" ht="13" x14ac:dyDescent="0.3">
      <c r="A127" s="195"/>
      <c r="B127" s="190"/>
      <c r="C127" s="195"/>
      <c r="D127" s="195"/>
      <c r="E127" s="191"/>
      <c r="F127" s="245"/>
      <c r="G127" s="246"/>
      <c r="H127" s="247"/>
      <c r="I127" s="244"/>
      <c r="J127" s="243"/>
      <c r="K127" s="175"/>
    </row>
    <row r="128" spans="1:11" ht="13" x14ac:dyDescent="0.3">
      <c r="A128" s="175"/>
      <c r="B128" s="200" t="s">
        <v>226</v>
      </c>
      <c r="C128" s="184"/>
      <c r="D128" s="184"/>
      <c r="E128" s="234" t="s">
        <v>9</v>
      </c>
      <c r="F128" s="239"/>
      <c r="G128" s="232"/>
      <c r="H128" s="228"/>
      <c r="I128" s="198">
        <v>8383.25</v>
      </c>
      <c r="J128" s="197"/>
      <c r="K128" s="175"/>
    </row>
    <row r="129" spans="2:10" ht="13" x14ac:dyDescent="0.3">
      <c r="B129" s="186"/>
      <c r="C129" s="184"/>
      <c r="D129" s="184"/>
      <c r="E129" s="226" t="s">
        <v>17</v>
      </c>
      <c r="F129" s="238"/>
      <c r="G129" s="235"/>
      <c r="H129" s="228"/>
      <c r="I129" s="198">
        <v>8383.25</v>
      </c>
      <c r="J129" s="197"/>
    </row>
    <row r="130" spans="2:10" ht="13" x14ac:dyDescent="0.3">
      <c r="B130" s="186"/>
      <c r="C130" s="184"/>
      <c r="D130" s="184"/>
      <c r="E130" s="185" t="s">
        <v>15</v>
      </c>
      <c r="F130" s="186"/>
      <c r="G130" s="233"/>
      <c r="H130" s="228"/>
      <c r="I130" s="198">
        <v>0</v>
      </c>
      <c r="J130" s="197"/>
    </row>
    <row r="131" spans="2:10" ht="13" x14ac:dyDescent="0.3">
      <c r="B131" s="186"/>
      <c r="C131" s="184"/>
      <c r="D131" s="184"/>
      <c r="E131" s="226" t="s">
        <v>26</v>
      </c>
      <c r="F131" s="238"/>
      <c r="G131" s="235"/>
      <c r="H131" s="228"/>
      <c r="I131" s="198">
        <v>8383.25</v>
      </c>
      <c r="J131" s="197"/>
    </row>
    <row r="132" spans="2:10" ht="13" x14ac:dyDescent="0.3">
      <c r="B132" s="186"/>
      <c r="C132" s="184"/>
      <c r="D132" s="184"/>
      <c r="E132" s="236" t="s">
        <v>16</v>
      </c>
      <c r="F132" s="186"/>
      <c r="G132" s="233"/>
      <c r="H132" s="229"/>
      <c r="I132" s="198">
        <v>0</v>
      </c>
      <c r="J132" s="197"/>
    </row>
    <row r="133" spans="2:10" ht="13" x14ac:dyDescent="0.3">
      <c r="B133" s="186"/>
      <c r="C133" s="184"/>
      <c r="D133" s="184"/>
      <c r="E133" s="227" t="s">
        <v>30</v>
      </c>
      <c r="F133" s="238"/>
      <c r="G133" s="235"/>
      <c r="H133" s="229"/>
      <c r="I133" s="198">
        <v>0</v>
      </c>
      <c r="J133" s="197"/>
    </row>
    <row r="134" spans="2:10" x14ac:dyDescent="0.25">
      <c r="B134" s="175"/>
      <c r="C134" s="175"/>
      <c r="D134" s="175"/>
      <c r="E134" s="180" t="s">
        <v>29</v>
      </c>
      <c r="F134" s="175"/>
      <c r="G134" s="186"/>
      <c r="H134" s="224">
        <v>42794</v>
      </c>
      <c r="I134" s="175"/>
      <c r="J134" s="224">
        <v>42825</v>
      </c>
    </row>
    <row r="135" spans="2:10" ht="13" x14ac:dyDescent="0.3">
      <c r="B135" s="200" t="s">
        <v>227</v>
      </c>
      <c r="C135" s="184"/>
      <c r="D135" s="184"/>
      <c r="E135" s="237" t="s">
        <v>13</v>
      </c>
      <c r="F135" s="239"/>
      <c r="G135" s="232"/>
      <c r="H135" s="230">
        <v>353810.26</v>
      </c>
      <c r="I135" s="198">
        <v>8383.25</v>
      </c>
      <c r="J135" s="198">
        <v>362193.51</v>
      </c>
    </row>
    <row r="136" spans="2:10" ht="13" x14ac:dyDescent="0.3">
      <c r="B136" s="186"/>
      <c r="C136" s="184"/>
      <c r="D136" s="184"/>
      <c r="E136" s="226" t="s">
        <v>17</v>
      </c>
      <c r="F136" s="238"/>
      <c r="G136" s="235"/>
      <c r="H136" s="231">
        <v>275290.75</v>
      </c>
      <c r="I136" s="198">
        <v>8383.25</v>
      </c>
      <c r="J136" s="197">
        <v>283674</v>
      </c>
    </row>
    <row r="137" spans="2:10" ht="13" x14ac:dyDescent="0.3">
      <c r="B137" s="186"/>
      <c r="C137" s="184"/>
      <c r="D137" s="184"/>
      <c r="E137" s="185" t="s">
        <v>15</v>
      </c>
      <c r="F137" s="186"/>
      <c r="G137" s="233"/>
      <c r="H137" s="231">
        <v>78519.509999999995</v>
      </c>
      <c r="I137" s="198">
        <v>0</v>
      </c>
      <c r="J137" s="197">
        <v>78519.509999999995</v>
      </c>
    </row>
    <row r="138" spans="2:10" ht="13" x14ac:dyDescent="0.3">
      <c r="B138" s="180" t="s">
        <v>228</v>
      </c>
      <c r="C138" s="175"/>
      <c r="D138" s="175"/>
      <c r="E138" s="227" t="s">
        <v>27</v>
      </c>
      <c r="F138" s="238"/>
      <c r="G138" s="235"/>
      <c r="H138" s="198">
        <v>353810.26</v>
      </c>
      <c r="I138" s="198">
        <v>8383.25</v>
      </c>
      <c r="J138" s="198">
        <v>362193.51</v>
      </c>
    </row>
    <row r="139" spans="2:10" ht="13" x14ac:dyDescent="0.3">
      <c r="B139" s="175"/>
      <c r="C139" s="175"/>
      <c r="D139" s="175"/>
      <c r="E139" s="185" t="s">
        <v>18</v>
      </c>
      <c r="F139" s="186"/>
      <c r="G139" s="233"/>
      <c r="H139" s="197">
        <v>0</v>
      </c>
      <c r="I139" s="198">
        <v>0</v>
      </c>
      <c r="J139" s="197">
        <v>0</v>
      </c>
    </row>
    <row r="140" spans="2:10" ht="13" x14ac:dyDescent="0.3">
      <c r="B140" s="175"/>
      <c r="C140" s="175"/>
      <c r="D140" s="175"/>
      <c r="E140" s="227" t="s">
        <v>28</v>
      </c>
      <c r="F140" s="238"/>
      <c r="G140" s="235"/>
      <c r="H140" s="240">
        <v>0</v>
      </c>
      <c r="I140" s="198">
        <v>0</v>
      </c>
      <c r="J140" s="198">
        <v>0</v>
      </c>
    </row>
  </sheetData>
  <mergeCells count="8">
    <mergeCell ref="G2:G3"/>
    <mergeCell ref="A6:A7"/>
    <mergeCell ref="A8:A9"/>
    <mergeCell ref="A10:A15"/>
    <mergeCell ref="A17:A18"/>
    <mergeCell ref="B2:B3"/>
    <mergeCell ref="E2:E3"/>
    <mergeCell ref="F2:F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pane ySplit="3" topLeftCell="A40" activePane="bottomLeft" state="frozen"/>
      <selection pane="bottomLeft" activeCell="E24" sqref="E24"/>
    </sheetView>
  </sheetViews>
  <sheetFormatPr defaultColWidth="9.08984375" defaultRowHeight="12.5" x14ac:dyDescent="0.25"/>
  <cols>
    <col min="1" max="1" width="4.54296875" style="180" customWidth="1"/>
    <col min="2" max="2" width="71.08984375" style="180" customWidth="1"/>
    <col min="3" max="3" width="5.54296875" style="23" customWidth="1"/>
    <col min="4" max="4" width="10.08984375" style="23" customWidth="1"/>
    <col min="5" max="5" width="7.6328125" style="180" customWidth="1"/>
    <col min="6" max="6" width="10.08984375" style="180" customWidth="1"/>
    <col min="7" max="7" width="12.08984375" style="180" customWidth="1"/>
    <col min="8" max="8" width="13" style="180" customWidth="1"/>
    <col min="9" max="9" width="12.453125" style="180" customWidth="1"/>
    <col min="10" max="13" width="11.6328125" style="180" customWidth="1"/>
    <col min="14" max="16384" width="9.08984375" style="180"/>
  </cols>
  <sheetData>
    <row r="1" spans="1:10" ht="14" x14ac:dyDescent="0.3">
      <c r="A1" s="204" t="s">
        <v>229</v>
      </c>
      <c r="B1" s="179"/>
      <c r="C1" s="196"/>
      <c r="D1" s="196"/>
      <c r="H1" s="179" t="s">
        <v>230</v>
      </c>
      <c r="I1" s="179"/>
      <c r="J1" s="204"/>
    </row>
    <row r="2" spans="1:10" s="179" customFormat="1" ht="13" x14ac:dyDescent="0.3">
      <c r="A2" s="181" t="s">
        <v>0</v>
      </c>
      <c r="B2" s="1159" t="s">
        <v>10</v>
      </c>
      <c r="C2" s="181"/>
      <c r="D2" s="181" t="s">
        <v>19</v>
      </c>
      <c r="E2" s="1159" t="s">
        <v>1</v>
      </c>
      <c r="F2" s="1159" t="s">
        <v>2</v>
      </c>
      <c r="G2" s="1159" t="s">
        <v>3</v>
      </c>
      <c r="H2" s="181" t="s">
        <v>4</v>
      </c>
      <c r="I2" s="181" t="s">
        <v>12</v>
      </c>
      <c r="J2" s="181" t="s">
        <v>5</v>
      </c>
    </row>
    <row r="3" spans="1:10" s="179" customFormat="1" ht="13" x14ac:dyDescent="0.3">
      <c r="A3" s="182" t="s">
        <v>6</v>
      </c>
      <c r="B3" s="1160"/>
      <c r="C3" s="182"/>
      <c r="D3" s="182" t="s">
        <v>20</v>
      </c>
      <c r="E3" s="1160"/>
      <c r="F3" s="1160"/>
      <c r="G3" s="1160"/>
      <c r="H3" s="182" t="s">
        <v>7</v>
      </c>
      <c r="I3" s="182" t="s">
        <v>231</v>
      </c>
      <c r="J3" s="182" t="s">
        <v>7</v>
      </c>
    </row>
    <row r="4" spans="1:10" ht="13" x14ac:dyDescent="0.3">
      <c r="A4" s="252" t="s">
        <v>48</v>
      </c>
      <c r="B4" s="238"/>
      <c r="C4" s="253"/>
      <c r="D4" s="253"/>
      <c r="E4" s="253"/>
      <c r="F4" s="253"/>
      <c r="G4" s="253"/>
      <c r="H4" s="253"/>
      <c r="I4" s="254"/>
      <c r="J4" s="250"/>
    </row>
    <row r="5" spans="1:10" ht="13" x14ac:dyDescent="0.3">
      <c r="A5" s="220" t="s">
        <v>8</v>
      </c>
      <c r="B5" s="323" t="s">
        <v>232</v>
      </c>
      <c r="C5" s="249"/>
      <c r="D5" s="177">
        <v>13010</v>
      </c>
      <c r="E5" s="242">
        <v>4339</v>
      </c>
      <c r="F5" s="242">
        <v>3122</v>
      </c>
      <c r="G5" s="218" t="s">
        <v>233</v>
      </c>
      <c r="H5" s="243">
        <v>768</v>
      </c>
      <c r="I5" s="244">
        <v>-768</v>
      </c>
      <c r="J5" s="324">
        <f>H5+I5</f>
        <v>0</v>
      </c>
    </row>
    <row r="6" spans="1:10" ht="13" x14ac:dyDescent="0.3">
      <c r="A6" s="325"/>
      <c r="B6" s="326" t="s">
        <v>234</v>
      </c>
      <c r="C6" s="327" t="s">
        <v>50</v>
      </c>
      <c r="D6" s="328" t="s">
        <v>235</v>
      </c>
      <c r="E6" s="329"/>
      <c r="F6" s="329">
        <v>4116</v>
      </c>
      <c r="G6" s="328" t="s">
        <v>233</v>
      </c>
      <c r="H6" s="330">
        <v>0</v>
      </c>
      <c r="I6" s="331">
        <v>728</v>
      </c>
      <c r="J6" s="332">
        <f t="shared" ref="J6:J15" si="0">H6+I6</f>
        <v>728</v>
      </c>
    </row>
    <row r="7" spans="1:10" ht="13" x14ac:dyDescent="0.3">
      <c r="A7" s="333"/>
      <c r="B7" s="323" t="s">
        <v>236</v>
      </c>
      <c r="C7" s="249"/>
      <c r="D7" s="218" t="s">
        <v>235</v>
      </c>
      <c r="E7" s="242">
        <v>4339</v>
      </c>
      <c r="F7" s="242">
        <v>5011</v>
      </c>
      <c r="G7" s="218" t="s">
        <v>233</v>
      </c>
      <c r="H7" s="243">
        <v>420</v>
      </c>
      <c r="I7" s="244">
        <v>-30</v>
      </c>
      <c r="J7" s="324">
        <f t="shared" si="0"/>
        <v>390</v>
      </c>
    </row>
    <row r="8" spans="1:10" ht="13" x14ac:dyDescent="0.3">
      <c r="A8" s="333"/>
      <c r="B8" s="323" t="s">
        <v>237</v>
      </c>
      <c r="C8" s="249"/>
      <c r="D8" s="218" t="s">
        <v>235</v>
      </c>
      <c r="E8" s="242">
        <v>4339</v>
      </c>
      <c r="F8" s="242">
        <v>5031</v>
      </c>
      <c r="G8" s="218" t="s">
        <v>233</v>
      </c>
      <c r="H8" s="243">
        <v>105</v>
      </c>
      <c r="I8" s="244">
        <v>-9</v>
      </c>
      <c r="J8" s="324">
        <f t="shared" si="0"/>
        <v>96</v>
      </c>
    </row>
    <row r="9" spans="1:10" ht="13" x14ac:dyDescent="0.3">
      <c r="A9" s="334"/>
      <c r="B9" s="323" t="s">
        <v>238</v>
      </c>
      <c r="C9" s="249"/>
      <c r="D9" s="218" t="s">
        <v>235</v>
      </c>
      <c r="E9" s="242">
        <v>4339</v>
      </c>
      <c r="F9" s="242">
        <v>5032</v>
      </c>
      <c r="G9" s="218" t="s">
        <v>233</v>
      </c>
      <c r="H9" s="243">
        <v>38</v>
      </c>
      <c r="I9" s="244">
        <v>-1</v>
      </c>
      <c r="J9" s="324">
        <f t="shared" si="0"/>
        <v>37</v>
      </c>
    </row>
    <row r="10" spans="1:10" ht="12" customHeight="1" x14ac:dyDescent="0.3">
      <c r="A10" s="335" t="s">
        <v>11</v>
      </c>
      <c r="B10" s="336" t="s">
        <v>239</v>
      </c>
      <c r="C10" s="337" t="s">
        <v>50</v>
      </c>
      <c r="D10" s="328" t="s">
        <v>240</v>
      </c>
      <c r="E10" s="338"/>
      <c r="F10" s="338">
        <v>4122</v>
      </c>
      <c r="G10" s="339" t="s">
        <v>241</v>
      </c>
      <c r="H10" s="332">
        <v>0</v>
      </c>
      <c r="I10" s="340">
        <v>10</v>
      </c>
      <c r="J10" s="332">
        <f t="shared" si="0"/>
        <v>10</v>
      </c>
    </row>
    <row r="11" spans="1:10" ht="12" customHeight="1" x14ac:dyDescent="0.3">
      <c r="A11" s="341"/>
      <c r="B11" s="336" t="s">
        <v>242</v>
      </c>
      <c r="C11" s="337" t="s">
        <v>50</v>
      </c>
      <c r="D11" s="328" t="s">
        <v>240</v>
      </c>
      <c r="E11" s="338">
        <v>2223</v>
      </c>
      <c r="F11" s="338">
        <v>5336</v>
      </c>
      <c r="G11" s="339" t="s">
        <v>241</v>
      </c>
      <c r="H11" s="332">
        <v>0</v>
      </c>
      <c r="I11" s="340">
        <v>10</v>
      </c>
      <c r="J11" s="332">
        <f t="shared" si="0"/>
        <v>10</v>
      </c>
    </row>
    <row r="12" spans="1:10" ht="12" customHeight="1" x14ac:dyDescent="0.3">
      <c r="A12" s="335" t="s">
        <v>60</v>
      </c>
      <c r="B12" s="342" t="s">
        <v>243</v>
      </c>
      <c r="C12" s="337" t="s">
        <v>50</v>
      </c>
      <c r="D12" s="328" t="s">
        <v>244</v>
      </c>
      <c r="E12" s="338"/>
      <c r="F12" s="338">
        <v>4116</v>
      </c>
      <c r="G12" s="339" t="s">
        <v>56</v>
      </c>
      <c r="H12" s="332">
        <v>0</v>
      </c>
      <c r="I12" s="340">
        <v>18</v>
      </c>
      <c r="J12" s="332">
        <f t="shared" si="0"/>
        <v>18</v>
      </c>
    </row>
    <row r="13" spans="1:10" ht="12" customHeight="1" x14ac:dyDescent="0.3">
      <c r="A13" s="343"/>
      <c r="B13" s="342" t="s">
        <v>245</v>
      </c>
      <c r="C13" s="337" t="s">
        <v>50</v>
      </c>
      <c r="D13" s="328" t="s">
        <v>244</v>
      </c>
      <c r="E13" s="338">
        <v>3113</v>
      </c>
      <c r="F13" s="338">
        <v>5336</v>
      </c>
      <c r="G13" s="339" t="s">
        <v>56</v>
      </c>
      <c r="H13" s="332">
        <v>0</v>
      </c>
      <c r="I13" s="340">
        <v>18</v>
      </c>
      <c r="J13" s="332">
        <f t="shared" si="0"/>
        <v>18</v>
      </c>
    </row>
    <row r="14" spans="1:10" ht="12" customHeight="1" x14ac:dyDescent="0.3">
      <c r="A14" s="335" t="s">
        <v>73</v>
      </c>
      <c r="B14" s="336" t="s">
        <v>246</v>
      </c>
      <c r="C14" s="337" t="s">
        <v>50</v>
      </c>
      <c r="D14" s="328" t="s">
        <v>247</v>
      </c>
      <c r="E14" s="338"/>
      <c r="F14" s="338">
        <v>4116</v>
      </c>
      <c r="G14" s="339" t="s">
        <v>54</v>
      </c>
      <c r="H14" s="332">
        <v>0</v>
      </c>
      <c r="I14" s="344">
        <v>41.77</v>
      </c>
      <c r="J14" s="332">
        <f t="shared" si="0"/>
        <v>41.77</v>
      </c>
    </row>
    <row r="15" spans="1:10" ht="12" customHeight="1" x14ac:dyDescent="0.3">
      <c r="A15" s="343"/>
      <c r="B15" s="336" t="s">
        <v>245</v>
      </c>
      <c r="C15" s="337" t="s">
        <v>50</v>
      </c>
      <c r="D15" s="328" t="s">
        <v>247</v>
      </c>
      <c r="E15" s="338">
        <v>3113</v>
      </c>
      <c r="F15" s="338">
        <v>5336</v>
      </c>
      <c r="G15" s="339" t="s">
        <v>54</v>
      </c>
      <c r="H15" s="332">
        <v>0</v>
      </c>
      <c r="I15" s="344">
        <v>41.77</v>
      </c>
      <c r="J15" s="332">
        <f t="shared" si="0"/>
        <v>41.77</v>
      </c>
    </row>
    <row r="16" spans="1:10" s="10" customFormat="1" ht="13" x14ac:dyDescent="0.3">
      <c r="A16" s="208"/>
      <c r="B16" s="209"/>
      <c r="C16" s="210"/>
      <c r="D16" s="210"/>
      <c r="E16" s="190"/>
      <c r="F16" s="211" t="s">
        <v>9</v>
      </c>
      <c r="G16" s="212"/>
      <c r="H16" s="213">
        <f>H5+H6+H10+H12+H14</f>
        <v>768</v>
      </c>
      <c r="I16" s="223">
        <f t="shared" ref="I16:J16" si="1">I5+I6+I10+I12+I14</f>
        <v>29.770000000000003</v>
      </c>
      <c r="J16" s="213">
        <f t="shared" si="1"/>
        <v>797.77</v>
      </c>
    </row>
    <row r="17" spans="1:10" s="10" customFormat="1" ht="13" x14ac:dyDescent="0.3">
      <c r="A17" s="208"/>
      <c r="B17" s="214" t="s">
        <v>37</v>
      </c>
      <c r="C17" s="210"/>
      <c r="D17" s="210"/>
      <c r="E17" s="190"/>
      <c r="F17" s="211" t="s">
        <v>14</v>
      </c>
      <c r="G17" s="212"/>
      <c r="H17" s="213">
        <f>SUM(H7:H9)+H11+H13+H15</f>
        <v>563</v>
      </c>
      <c r="I17" s="223">
        <f t="shared" ref="I17:J17" si="2">SUM(I7:I9)+I11+I13+I15</f>
        <v>29.770000000000003</v>
      </c>
      <c r="J17" s="213">
        <f t="shared" si="2"/>
        <v>592.77</v>
      </c>
    </row>
    <row r="18" spans="1:10" ht="13" x14ac:dyDescent="0.3">
      <c r="A18" s="185"/>
      <c r="B18" s="190"/>
      <c r="C18" s="195"/>
      <c r="D18" s="195"/>
      <c r="E18" s="190"/>
      <c r="F18" s="215" t="s">
        <v>18</v>
      </c>
      <c r="G18" s="216"/>
      <c r="H18" s="219">
        <f t="shared" ref="H18:J18" si="3">H16-H17</f>
        <v>205</v>
      </c>
      <c r="I18" s="217">
        <f t="shared" si="3"/>
        <v>0</v>
      </c>
      <c r="J18" s="219">
        <f t="shared" si="3"/>
        <v>205</v>
      </c>
    </row>
    <row r="19" spans="1:10" ht="13" x14ac:dyDescent="0.3">
      <c r="A19" s="183" t="s">
        <v>21</v>
      </c>
      <c r="B19" s="186"/>
      <c r="C19" s="184"/>
      <c r="D19" s="184"/>
      <c r="E19" s="189"/>
      <c r="F19" s="186"/>
      <c r="G19" s="186"/>
      <c r="H19" s="188"/>
      <c r="I19" s="188"/>
      <c r="J19" s="194"/>
    </row>
    <row r="20" spans="1:10" ht="13" x14ac:dyDescent="0.3">
      <c r="A20" s="256" t="s">
        <v>8</v>
      </c>
      <c r="B20" s="345" t="s">
        <v>248</v>
      </c>
      <c r="C20" s="249"/>
      <c r="D20" s="177"/>
      <c r="E20" s="346">
        <v>3419</v>
      </c>
      <c r="F20" s="346">
        <v>5222</v>
      </c>
      <c r="G20" s="347" t="s">
        <v>249</v>
      </c>
      <c r="H20" s="348">
        <v>0</v>
      </c>
      <c r="I20" s="308">
        <v>15</v>
      </c>
      <c r="J20" s="307">
        <f>H20+I20</f>
        <v>15</v>
      </c>
    </row>
    <row r="21" spans="1:10" ht="13" x14ac:dyDescent="0.3">
      <c r="A21" s="349"/>
      <c r="B21" s="345" t="s">
        <v>250</v>
      </c>
      <c r="C21" s="249"/>
      <c r="D21" s="177"/>
      <c r="E21" s="346">
        <v>3419</v>
      </c>
      <c r="F21" s="346">
        <v>5222</v>
      </c>
      <c r="G21" s="347" t="s">
        <v>251</v>
      </c>
      <c r="H21" s="350">
        <v>0</v>
      </c>
      <c r="I21" s="308">
        <v>15</v>
      </c>
      <c r="J21" s="307">
        <f>H21+I21</f>
        <v>15</v>
      </c>
    </row>
    <row r="22" spans="1:10" ht="13" x14ac:dyDescent="0.3">
      <c r="A22" s="304"/>
      <c r="B22" s="345" t="s">
        <v>252</v>
      </c>
      <c r="C22" s="249"/>
      <c r="D22" s="177"/>
      <c r="E22" s="346">
        <v>3419</v>
      </c>
      <c r="F22" s="346">
        <v>5222</v>
      </c>
      <c r="G22" s="347" t="s">
        <v>251</v>
      </c>
      <c r="H22" s="350">
        <v>0</v>
      </c>
      <c r="I22" s="202">
        <v>9</v>
      </c>
      <c r="J22" s="261">
        <f>H22+I22</f>
        <v>9</v>
      </c>
    </row>
    <row r="23" spans="1:10" ht="13" x14ac:dyDescent="0.3">
      <c r="A23" s="304"/>
      <c r="B23" s="345" t="s">
        <v>253</v>
      </c>
      <c r="C23" s="249"/>
      <c r="D23" s="177"/>
      <c r="E23" s="346">
        <v>3419</v>
      </c>
      <c r="F23" s="346">
        <v>5222</v>
      </c>
      <c r="G23" s="347" t="s">
        <v>251</v>
      </c>
      <c r="H23" s="350">
        <v>0</v>
      </c>
      <c r="I23" s="202">
        <v>15</v>
      </c>
      <c r="J23" s="261">
        <f>H23+I23</f>
        <v>15</v>
      </c>
    </row>
    <row r="24" spans="1:10" ht="13" x14ac:dyDescent="0.3">
      <c r="A24" s="304"/>
      <c r="B24" s="345" t="s">
        <v>254</v>
      </c>
      <c r="C24" s="249"/>
      <c r="D24" s="177"/>
      <c r="E24" s="346">
        <v>3419</v>
      </c>
      <c r="F24" s="346">
        <v>5222</v>
      </c>
      <c r="G24" s="347" t="s">
        <v>251</v>
      </c>
      <c r="H24" s="350">
        <v>0</v>
      </c>
      <c r="I24" s="202">
        <v>9</v>
      </c>
      <c r="J24" s="261">
        <f t="shared" ref="J24:J57" si="4">H24+I24</f>
        <v>9</v>
      </c>
    </row>
    <row r="25" spans="1:10" ht="13" x14ac:dyDescent="0.3">
      <c r="A25" s="304"/>
      <c r="B25" s="345" t="s">
        <v>255</v>
      </c>
      <c r="C25" s="249"/>
      <c r="D25" s="177"/>
      <c r="E25" s="346">
        <v>3419</v>
      </c>
      <c r="F25" s="346">
        <v>5222</v>
      </c>
      <c r="G25" s="347" t="s">
        <v>251</v>
      </c>
      <c r="H25" s="350">
        <v>0</v>
      </c>
      <c r="I25" s="202">
        <v>4</v>
      </c>
      <c r="J25" s="261">
        <f t="shared" si="4"/>
        <v>4</v>
      </c>
    </row>
    <row r="26" spans="1:10" ht="13" x14ac:dyDescent="0.3">
      <c r="A26" s="304"/>
      <c r="B26" s="345" t="s">
        <v>256</v>
      </c>
      <c r="C26" s="249"/>
      <c r="D26" s="177"/>
      <c r="E26" s="346">
        <v>3419</v>
      </c>
      <c r="F26" s="346">
        <v>5222</v>
      </c>
      <c r="G26" s="347" t="s">
        <v>251</v>
      </c>
      <c r="H26" s="350">
        <v>0</v>
      </c>
      <c r="I26" s="202">
        <v>4</v>
      </c>
      <c r="J26" s="261">
        <f t="shared" si="4"/>
        <v>4</v>
      </c>
    </row>
    <row r="27" spans="1:10" ht="13" x14ac:dyDescent="0.3">
      <c r="A27" s="304"/>
      <c r="B27" s="345" t="s">
        <v>257</v>
      </c>
      <c r="C27" s="249"/>
      <c r="D27" s="177"/>
      <c r="E27" s="346">
        <v>3419</v>
      </c>
      <c r="F27" s="346">
        <v>5222</v>
      </c>
      <c r="G27" s="347" t="s">
        <v>251</v>
      </c>
      <c r="H27" s="350">
        <v>0</v>
      </c>
      <c r="I27" s="202">
        <v>15</v>
      </c>
      <c r="J27" s="261">
        <f t="shared" si="4"/>
        <v>15</v>
      </c>
    </row>
    <row r="28" spans="1:10" ht="13" x14ac:dyDescent="0.3">
      <c r="A28" s="304"/>
      <c r="B28" s="345" t="s">
        <v>258</v>
      </c>
      <c r="C28" s="249"/>
      <c r="D28" s="177"/>
      <c r="E28" s="346">
        <v>3419</v>
      </c>
      <c r="F28" s="346">
        <v>5222</v>
      </c>
      <c r="G28" s="347" t="s">
        <v>251</v>
      </c>
      <c r="H28" s="350">
        <v>0</v>
      </c>
      <c r="I28" s="202">
        <v>40</v>
      </c>
      <c r="J28" s="261">
        <f t="shared" si="4"/>
        <v>40</v>
      </c>
    </row>
    <row r="29" spans="1:10" ht="13" x14ac:dyDescent="0.3">
      <c r="A29" s="304"/>
      <c r="B29" s="345" t="s">
        <v>259</v>
      </c>
      <c r="C29" s="249"/>
      <c r="D29" s="177"/>
      <c r="E29" s="346">
        <v>3419</v>
      </c>
      <c r="F29" s="346">
        <v>5222</v>
      </c>
      <c r="G29" s="347" t="s">
        <v>251</v>
      </c>
      <c r="H29" s="350">
        <v>0</v>
      </c>
      <c r="I29" s="202">
        <v>37</v>
      </c>
      <c r="J29" s="261">
        <f t="shared" si="4"/>
        <v>37</v>
      </c>
    </row>
    <row r="30" spans="1:10" ht="13" x14ac:dyDescent="0.3">
      <c r="A30" s="304"/>
      <c r="B30" s="345" t="s">
        <v>260</v>
      </c>
      <c r="C30" s="249"/>
      <c r="D30" s="177"/>
      <c r="E30" s="346">
        <v>3419</v>
      </c>
      <c r="F30" s="346">
        <v>5222</v>
      </c>
      <c r="G30" s="347" t="s">
        <v>251</v>
      </c>
      <c r="H30" s="350">
        <v>0</v>
      </c>
      <c r="I30" s="202">
        <v>10</v>
      </c>
      <c r="J30" s="261">
        <f t="shared" si="4"/>
        <v>10</v>
      </c>
    </row>
    <row r="31" spans="1:10" ht="13" x14ac:dyDescent="0.3">
      <c r="A31" s="304"/>
      <c r="B31" s="345" t="s">
        <v>261</v>
      </c>
      <c r="C31" s="249"/>
      <c r="D31" s="177"/>
      <c r="E31" s="346">
        <v>3419</v>
      </c>
      <c r="F31" s="346">
        <v>5222</v>
      </c>
      <c r="G31" s="347" t="s">
        <v>262</v>
      </c>
      <c r="H31" s="350">
        <v>0</v>
      </c>
      <c r="I31" s="202">
        <v>16</v>
      </c>
      <c r="J31" s="261">
        <f t="shared" si="4"/>
        <v>16</v>
      </c>
    </row>
    <row r="32" spans="1:10" ht="13" x14ac:dyDescent="0.3">
      <c r="A32" s="304"/>
      <c r="B32" s="345" t="s">
        <v>263</v>
      </c>
      <c r="C32" s="249"/>
      <c r="D32" s="177"/>
      <c r="E32" s="346">
        <v>3419</v>
      </c>
      <c r="F32" s="346">
        <v>5222</v>
      </c>
      <c r="G32" s="302" t="s">
        <v>264</v>
      </c>
      <c r="H32" s="350">
        <v>0</v>
      </c>
      <c r="I32" s="202">
        <v>10</v>
      </c>
      <c r="J32" s="261">
        <f t="shared" si="4"/>
        <v>10</v>
      </c>
    </row>
    <row r="33" spans="1:10" ht="13" x14ac:dyDescent="0.3">
      <c r="A33" s="304"/>
      <c r="B33" s="345" t="s">
        <v>265</v>
      </c>
      <c r="C33" s="249"/>
      <c r="D33" s="177"/>
      <c r="E33" s="346">
        <v>3419</v>
      </c>
      <c r="F33" s="346">
        <v>5222</v>
      </c>
      <c r="G33" s="302" t="s">
        <v>266</v>
      </c>
      <c r="H33" s="350">
        <v>0</v>
      </c>
      <c r="I33" s="202">
        <v>6</v>
      </c>
      <c r="J33" s="261">
        <f t="shared" si="4"/>
        <v>6</v>
      </c>
    </row>
    <row r="34" spans="1:10" ht="13" x14ac:dyDescent="0.3">
      <c r="A34" s="304"/>
      <c r="B34" s="345" t="s">
        <v>267</v>
      </c>
      <c r="C34" s="249"/>
      <c r="D34" s="177"/>
      <c r="E34" s="346">
        <v>3419</v>
      </c>
      <c r="F34" s="346">
        <v>5222</v>
      </c>
      <c r="G34" s="302" t="s">
        <v>268</v>
      </c>
      <c r="H34" s="350">
        <v>0</v>
      </c>
      <c r="I34" s="202">
        <v>45</v>
      </c>
      <c r="J34" s="261">
        <f t="shared" si="4"/>
        <v>45</v>
      </c>
    </row>
    <row r="35" spans="1:10" ht="13" x14ac:dyDescent="0.3">
      <c r="A35" s="248"/>
      <c r="B35" s="345" t="s">
        <v>269</v>
      </c>
      <c r="C35" s="249"/>
      <c r="D35" s="177"/>
      <c r="E35" s="346">
        <v>3419</v>
      </c>
      <c r="F35" s="346">
        <v>5222</v>
      </c>
      <c r="G35" s="347" t="s">
        <v>270</v>
      </c>
      <c r="H35" s="350">
        <v>250</v>
      </c>
      <c r="I35" s="202">
        <f>SUM(I20:I34)*-1</f>
        <v>-250</v>
      </c>
      <c r="J35" s="261">
        <f t="shared" si="4"/>
        <v>0</v>
      </c>
    </row>
    <row r="36" spans="1:10" ht="13" x14ac:dyDescent="0.3">
      <c r="A36" s="207" t="s">
        <v>11</v>
      </c>
      <c r="B36" s="205" t="s">
        <v>271</v>
      </c>
      <c r="C36" s="193"/>
      <c r="D36" s="193"/>
      <c r="E36" s="346">
        <v>3419</v>
      </c>
      <c r="F36" s="346">
        <v>5222</v>
      </c>
      <c r="G36" s="260" t="s">
        <v>272</v>
      </c>
      <c r="H36" s="187">
        <v>0</v>
      </c>
      <c r="I36" s="202">
        <v>25.1</v>
      </c>
      <c r="J36" s="261">
        <f t="shared" si="4"/>
        <v>25.1</v>
      </c>
    </row>
    <row r="37" spans="1:10" ht="13" x14ac:dyDescent="0.3">
      <c r="A37" s="304"/>
      <c r="B37" s="205" t="s">
        <v>273</v>
      </c>
      <c r="C37" s="193"/>
      <c r="D37" s="193"/>
      <c r="E37" s="346">
        <v>3419</v>
      </c>
      <c r="F37" s="346">
        <v>5222</v>
      </c>
      <c r="G37" s="260" t="s">
        <v>274</v>
      </c>
      <c r="H37" s="187">
        <v>0</v>
      </c>
      <c r="I37" s="202">
        <v>36.799999999999997</v>
      </c>
      <c r="J37" s="261">
        <f t="shared" si="4"/>
        <v>36.799999999999997</v>
      </c>
    </row>
    <row r="38" spans="1:10" ht="13" x14ac:dyDescent="0.3">
      <c r="A38" s="304"/>
      <c r="B38" s="205" t="s">
        <v>275</v>
      </c>
      <c r="C38" s="193"/>
      <c r="D38" s="193"/>
      <c r="E38" s="346">
        <v>3419</v>
      </c>
      <c r="F38" s="346">
        <v>5222</v>
      </c>
      <c r="G38" s="260" t="s">
        <v>276</v>
      </c>
      <c r="H38" s="187">
        <v>0</v>
      </c>
      <c r="I38" s="202">
        <v>25.3</v>
      </c>
      <c r="J38" s="261">
        <f t="shared" si="4"/>
        <v>25.3</v>
      </c>
    </row>
    <row r="39" spans="1:10" ht="13" x14ac:dyDescent="0.3">
      <c r="A39" s="304"/>
      <c r="B39" s="205" t="s">
        <v>277</v>
      </c>
      <c r="C39" s="193"/>
      <c r="D39" s="193"/>
      <c r="E39" s="346">
        <v>3419</v>
      </c>
      <c r="F39" s="346">
        <v>5222</v>
      </c>
      <c r="G39" s="260" t="s">
        <v>278</v>
      </c>
      <c r="H39" s="187">
        <v>0</v>
      </c>
      <c r="I39" s="202">
        <v>19.899999999999999</v>
      </c>
      <c r="J39" s="261">
        <f t="shared" si="4"/>
        <v>19.899999999999999</v>
      </c>
    </row>
    <row r="40" spans="1:10" ht="13" x14ac:dyDescent="0.3">
      <c r="A40" s="351"/>
      <c r="B40" s="205" t="s">
        <v>279</v>
      </c>
      <c r="C40" s="193"/>
      <c r="D40" s="193"/>
      <c r="E40" s="346">
        <v>3419</v>
      </c>
      <c r="F40" s="346">
        <v>5222</v>
      </c>
      <c r="G40" s="225" t="s">
        <v>280</v>
      </c>
      <c r="H40" s="221">
        <v>0</v>
      </c>
      <c r="I40" s="222">
        <v>35.5</v>
      </c>
      <c r="J40" s="176">
        <f>H40+I40</f>
        <v>35.5</v>
      </c>
    </row>
    <row r="41" spans="1:10" ht="13" x14ac:dyDescent="0.3">
      <c r="A41" s="304"/>
      <c r="B41" s="205" t="s">
        <v>281</v>
      </c>
      <c r="C41" s="193"/>
      <c r="D41" s="193"/>
      <c r="E41" s="346">
        <v>3419</v>
      </c>
      <c r="F41" s="346">
        <v>5222</v>
      </c>
      <c r="G41" s="225" t="s">
        <v>282</v>
      </c>
      <c r="H41" s="221">
        <v>0</v>
      </c>
      <c r="I41" s="222">
        <v>36.200000000000003</v>
      </c>
      <c r="J41" s="176">
        <f>H41+I41</f>
        <v>36.200000000000003</v>
      </c>
    </row>
    <row r="42" spans="1:10" ht="13" x14ac:dyDescent="0.3">
      <c r="A42" s="304"/>
      <c r="B42" s="205" t="s">
        <v>283</v>
      </c>
      <c r="C42" s="193"/>
      <c r="D42" s="193"/>
      <c r="E42" s="346">
        <v>3419</v>
      </c>
      <c r="F42" s="346">
        <v>5222</v>
      </c>
      <c r="G42" s="260" t="s">
        <v>284</v>
      </c>
      <c r="H42" s="187">
        <v>0</v>
      </c>
      <c r="I42" s="202">
        <v>21.5</v>
      </c>
      <c r="J42" s="261">
        <f t="shared" si="4"/>
        <v>21.5</v>
      </c>
    </row>
    <row r="43" spans="1:10" ht="13" x14ac:dyDescent="0.3">
      <c r="A43" s="304"/>
      <c r="B43" s="205" t="s">
        <v>285</v>
      </c>
      <c r="C43" s="193"/>
      <c r="D43" s="193"/>
      <c r="E43" s="346">
        <v>3419</v>
      </c>
      <c r="F43" s="346">
        <v>5222</v>
      </c>
      <c r="G43" s="260" t="s">
        <v>286</v>
      </c>
      <c r="H43" s="187">
        <v>0</v>
      </c>
      <c r="I43" s="202">
        <v>17.2</v>
      </c>
      <c r="J43" s="261">
        <f t="shared" si="4"/>
        <v>17.2</v>
      </c>
    </row>
    <row r="44" spans="1:10" ht="13" x14ac:dyDescent="0.3">
      <c r="A44" s="304"/>
      <c r="B44" s="205" t="s">
        <v>287</v>
      </c>
      <c r="C44" s="193"/>
      <c r="D44" s="193"/>
      <c r="E44" s="346">
        <v>3419</v>
      </c>
      <c r="F44" s="346">
        <v>5222</v>
      </c>
      <c r="G44" s="260" t="s">
        <v>288</v>
      </c>
      <c r="H44" s="187">
        <v>0</v>
      </c>
      <c r="I44" s="202">
        <v>12</v>
      </c>
      <c r="J44" s="261">
        <f>H44+I44</f>
        <v>12</v>
      </c>
    </row>
    <row r="45" spans="1:10" ht="13" x14ac:dyDescent="0.3">
      <c r="A45" s="304"/>
      <c r="B45" s="205" t="s">
        <v>289</v>
      </c>
      <c r="C45" s="193"/>
      <c r="D45" s="193"/>
      <c r="E45" s="206">
        <v>3421</v>
      </c>
      <c r="F45" s="206">
        <v>5222</v>
      </c>
      <c r="G45" s="260" t="s">
        <v>290</v>
      </c>
      <c r="H45" s="187">
        <v>0</v>
      </c>
      <c r="I45" s="202">
        <v>31.4</v>
      </c>
      <c r="J45" s="261">
        <f>H45+I45</f>
        <v>31.4</v>
      </c>
    </row>
    <row r="46" spans="1:10" ht="13" x14ac:dyDescent="0.3">
      <c r="A46" s="304"/>
      <c r="B46" s="205" t="s">
        <v>291</v>
      </c>
      <c r="C46" s="193"/>
      <c r="D46" s="193"/>
      <c r="E46" s="206">
        <v>3421</v>
      </c>
      <c r="F46" s="206">
        <v>5222</v>
      </c>
      <c r="G46" s="260" t="s">
        <v>292</v>
      </c>
      <c r="H46" s="187">
        <v>0</v>
      </c>
      <c r="I46" s="202">
        <v>30</v>
      </c>
      <c r="J46" s="261">
        <f t="shared" si="4"/>
        <v>30</v>
      </c>
    </row>
    <row r="47" spans="1:10" ht="13" x14ac:dyDescent="0.3">
      <c r="A47" s="248"/>
      <c r="B47" s="180" t="s">
        <v>293</v>
      </c>
      <c r="C47" s="256"/>
      <c r="D47" s="256"/>
      <c r="E47" s="352">
        <v>3419</v>
      </c>
      <c r="F47" s="352">
        <v>5222</v>
      </c>
      <c r="G47" s="353" t="s">
        <v>184</v>
      </c>
      <c r="H47" s="354">
        <v>7000</v>
      </c>
      <c r="I47" s="355">
        <f>SUM(I36:I46)*-1</f>
        <v>-290.89999999999998</v>
      </c>
      <c r="J47" s="356">
        <f t="shared" si="4"/>
        <v>6709.1</v>
      </c>
    </row>
    <row r="48" spans="1:10" ht="13" x14ac:dyDescent="0.3">
      <c r="A48" s="207" t="s">
        <v>60</v>
      </c>
      <c r="B48" s="193" t="s">
        <v>294</v>
      </c>
      <c r="C48" s="193"/>
      <c r="D48" s="193"/>
      <c r="E48" s="193">
        <v>3313</v>
      </c>
      <c r="F48" s="193">
        <v>5169</v>
      </c>
      <c r="G48" s="258" t="s">
        <v>295</v>
      </c>
      <c r="H48" s="307">
        <v>65</v>
      </c>
      <c r="I48" s="308">
        <v>5</v>
      </c>
      <c r="J48" s="307">
        <f t="shared" si="4"/>
        <v>70</v>
      </c>
    </row>
    <row r="49" spans="1:11" ht="13" x14ac:dyDescent="0.3">
      <c r="A49" s="248"/>
      <c r="B49" s="193" t="s">
        <v>296</v>
      </c>
      <c r="C49" s="193"/>
      <c r="D49" s="193"/>
      <c r="E49" s="193">
        <v>3113</v>
      </c>
      <c r="F49" s="193">
        <v>5175</v>
      </c>
      <c r="G49" s="250"/>
      <c r="H49" s="307">
        <v>30</v>
      </c>
      <c r="I49" s="308">
        <v>-5</v>
      </c>
      <c r="J49" s="307">
        <f t="shared" si="4"/>
        <v>25</v>
      </c>
    </row>
    <row r="50" spans="1:11" ht="13" x14ac:dyDescent="0.3">
      <c r="A50" s="207" t="s">
        <v>73</v>
      </c>
      <c r="B50" s="193" t="s">
        <v>297</v>
      </c>
      <c r="C50" s="193"/>
      <c r="D50" s="193"/>
      <c r="E50" s="193">
        <v>3514</v>
      </c>
      <c r="F50" s="193">
        <v>5222</v>
      </c>
      <c r="G50" s="258" t="s">
        <v>298</v>
      </c>
      <c r="H50" s="307">
        <v>0</v>
      </c>
      <c r="I50" s="308">
        <v>7</v>
      </c>
      <c r="J50" s="307">
        <f t="shared" si="4"/>
        <v>7</v>
      </c>
    </row>
    <row r="51" spans="1:11" ht="13" x14ac:dyDescent="0.3">
      <c r="A51" s="248"/>
      <c r="B51" s="205" t="s">
        <v>299</v>
      </c>
      <c r="C51" s="193"/>
      <c r="D51" s="193"/>
      <c r="E51" s="206">
        <v>4343</v>
      </c>
      <c r="F51" s="206">
        <v>5222</v>
      </c>
      <c r="G51" s="260" t="s">
        <v>177</v>
      </c>
      <c r="H51" s="357">
        <v>109</v>
      </c>
      <c r="I51" s="308">
        <v>-7</v>
      </c>
      <c r="J51" s="307">
        <f t="shared" si="4"/>
        <v>102</v>
      </c>
    </row>
    <row r="52" spans="1:11" ht="13" x14ac:dyDescent="0.3">
      <c r="A52" s="207" t="s">
        <v>125</v>
      </c>
      <c r="B52" s="193" t="s">
        <v>300</v>
      </c>
      <c r="C52" s="193"/>
      <c r="D52" s="193"/>
      <c r="E52" s="193">
        <v>3543</v>
      </c>
      <c r="F52" s="193">
        <v>5222</v>
      </c>
      <c r="G52" s="258" t="s">
        <v>301</v>
      </c>
      <c r="H52" s="307">
        <v>0</v>
      </c>
      <c r="I52" s="308">
        <v>7</v>
      </c>
      <c r="J52" s="307">
        <f t="shared" si="4"/>
        <v>7</v>
      </c>
    </row>
    <row r="53" spans="1:11" ht="13" x14ac:dyDescent="0.3">
      <c r="A53" s="248"/>
      <c r="B53" s="205" t="s">
        <v>302</v>
      </c>
      <c r="C53" s="193"/>
      <c r="D53" s="193"/>
      <c r="E53" s="206">
        <v>4343</v>
      </c>
      <c r="F53" s="206">
        <v>5222</v>
      </c>
      <c r="G53" s="260" t="s">
        <v>177</v>
      </c>
      <c r="H53" s="357">
        <v>109</v>
      </c>
      <c r="I53" s="308">
        <v>-7</v>
      </c>
      <c r="J53" s="307">
        <f t="shared" si="4"/>
        <v>102</v>
      </c>
    </row>
    <row r="54" spans="1:11" ht="13" x14ac:dyDescent="0.3">
      <c r="A54" s="358" t="s">
        <v>143</v>
      </c>
      <c r="B54" s="338" t="s">
        <v>303</v>
      </c>
      <c r="C54" s="359" t="s">
        <v>50</v>
      </c>
      <c r="D54" s="338"/>
      <c r="E54" s="338">
        <v>3111</v>
      </c>
      <c r="F54" s="338">
        <v>5171</v>
      </c>
      <c r="G54" s="328" t="s">
        <v>304</v>
      </c>
      <c r="H54" s="360">
        <v>0</v>
      </c>
      <c r="I54" s="361">
        <v>690</v>
      </c>
      <c r="J54" s="360">
        <f t="shared" si="4"/>
        <v>690</v>
      </c>
    </row>
    <row r="55" spans="1:11" ht="13" x14ac:dyDescent="0.3">
      <c r="A55" s="362" t="s">
        <v>146</v>
      </c>
      <c r="B55" s="363" t="s">
        <v>305</v>
      </c>
      <c r="C55" s="364"/>
      <c r="D55" s="193"/>
      <c r="E55" s="365">
        <v>2212</v>
      </c>
      <c r="F55" s="365">
        <v>5171</v>
      </c>
      <c r="G55" s="366" t="s">
        <v>306</v>
      </c>
      <c r="H55" s="367">
        <v>1000</v>
      </c>
      <c r="I55" s="368">
        <v>-300</v>
      </c>
      <c r="J55" s="176">
        <f>H55+I55</f>
        <v>700</v>
      </c>
    </row>
    <row r="56" spans="1:11" ht="13" x14ac:dyDescent="0.3">
      <c r="A56" s="358" t="s">
        <v>148</v>
      </c>
      <c r="B56" s="369" t="s">
        <v>307</v>
      </c>
      <c r="C56" s="359" t="s">
        <v>50</v>
      </c>
      <c r="D56" s="338"/>
      <c r="E56" s="329">
        <v>2221</v>
      </c>
      <c r="F56" s="329">
        <v>5171</v>
      </c>
      <c r="G56" s="328" t="s">
        <v>308</v>
      </c>
      <c r="H56" s="330">
        <v>0</v>
      </c>
      <c r="I56" s="331">
        <v>49</v>
      </c>
      <c r="J56" s="360">
        <f t="shared" si="4"/>
        <v>49</v>
      </c>
    </row>
    <row r="57" spans="1:11" ht="13" x14ac:dyDescent="0.3">
      <c r="A57" s="207" t="s">
        <v>156</v>
      </c>
      <c r="B57" s="370" t="s">
        <v>309</v>
      </c>
      <c r="C57" s="364"/>
      <c r="D57" s="193"/>
      <c r="E57" s="365">
        <v>6171</v>
      </c>
      <c r="F57" s="365">
        <v>5169</v>
      </c>
      <c r="G57" s="366"/>
      <c r="H57" s="367">
        <v>4473</v>
      </c>
      <c r="I57" s="368">
        <v>-1488</v>
      </c>
      <c r="J57" s="176">
        <f t="shared" si="4"/>
        <v>2985</v>
      </c>
    </row>
    <row r="58" spans="1:11" ht="13" x14ac:dyDescent="0.3">
      <c r="A58" s="371"/>
      <c r="B58" s="326" t="s">
        <v>310</v>
      </c>
      <c r="C58" s="359" t="s">
        <v>50</v>
      </c>
      <c r="D58" s="338"/>
      <c r="E58" s="329">
        <v>6171</v>
      </c>
      <c r="F58" s="329">
        <v>5171</v>
      </c>
      <c r="G58" s="328" t="s">
        <v>311</v>
      </c>
      <c r="H58" s="330">
        <v>0</v>
      </c>
      <c r="I58" s="331">
        <v>1488</v>
      </c>
      <c r="J58" s="360">
        <f>H58+I58</f>
        <v>1488</v>
      </c>
    </row>
    <row r="59" spans="1:11" ht="13" x14ac:dyDescent="0.3">
      <c r="A59" s="343" t="s">
        <v>190</v>
      </c>
      <c r="B59" s="369" t="s">
        <v>312</v>
      </c>
      <c r="C59" s="359" t="s">
        <v>50</v>
      </c>
      <c r="D59" s="338"/>
      <c r="E59" s="329">
        <v>3613</v>
      </c>
      <c r="F59" s="329">
        <v>5171</v>
      </c>
      <c r="G59" s="328" t="s">
        <v>313</v>
      </c>
      <c r="H59" s="330">
        <v>0</v>
      </c>
      <c r="I59" s="331">
        <v>20</v>
      </c>
      <c r="J59" s="360">
        <f t="shared" ref="J59" si="5">H59+I59</f>
        <v>20</v>
      </c>
    </row>
    <row r="60" spans="1:11" ht="13" x14ac:dyDescent="0.3">
      <c r="A60" s="358" t="s">
        <v>203</v>
      </c>
      <c r="B60" s="369" t="s">
        <v>314</v>
      </c>
      <c r="C60" s="359" t="s">
        <v>50</v>
      </c>
      <c r="D60" s="338"/>
      <c r="E60" s="338">
        <v>3113</v>
      </c>
      <c r="F60" s="338">
        <v>5171</v>
      </c>
      <c r="G60" s="358">
        <v>7256</v>
      </c>
      <c r="H60" s="330">
        <v>0</v>
      </c>
      <c r="I60" s="361">
        <v>25</v>
      </c>
      <c r="J60" s="360">
        <f>H60+I60</f>
        <v>25</v>
      </c>
    </row>
    <row r="61" spans="1:11" ht="13" x14ac:dyDescent="0.3">
      <c r="A61" s="358" t="s">
        <v>206</v>
      </c>
      <c r="B61" s="369" t="s">
        <v>315</v>
      </c>
      <c r="C61" s="359" t="s">
        <v>50</v>
      </c>
      <c r="D61" s="338"/>
      <c r="E61" s="338">
        <v>3612</v>
      </c>
      <c r="F61" s="338">
        <v>5171</v>
      </c>
      <c r="G61" s="328" t="s">
        <v>316</v>
      </c>
      <c r="H61" s="330">
        <v>0</v>
      </c>
      <c r="I61" s="361">
        <v>9</v>
      </c>
      <c r="J61" s="360">
        <f>H61+I61</f>
        <v>9</v>
      </c>
    </row>
    <row r="62" spans="1:11" ht="13" x14ac:dyDescent="0.3">
      <c r="A62" s="358" t="s">
        <v>209</v>
      </c>
      <c r="B62" s="369" t="s">
        <v>317</v>
      </c>
      <c r="C62" s="359" t="s">
        <v>50</v>
      </c>
      <c r="D62" s="338"/>
      <c r="E62" s="338">
        <v>2212</v>
      </c>
      <c r="F62" s="338">
        <v>5169</v>
      </c>
      <c r="G62" s="328" t="s">
        <v>318</v>
      </c>
      <c r="H62" s="330">
        <v>0</v>
      </c>
      <c r="I62" s="361">
        <v>120</v>
      </c>
      <c r="J62" s="360">
        <f>H62+I62</f>
        <v>120</v>
      </c>
    </row>
    <row r="63" spans="1:11" ht="11.25" customHeight="1" x14ac:dyDescent="0.3">
      <c r="A63" s="193"/>
      <c r="B63" s="193"/>
      <c r="C63" s="250"/>
      <c r="D63" s="250"/>
      <c r="E63" s="193"/>
      <c r="F63" s="263" t="s">
        <v>22</v>
      </c>
      <c r="G63" s="201"/>
      <c r="H63" s="187">
        <f>SUM(H20:H62)</f>
        <v>13036</v>
      </c>
      <c r="I63" s="202">
        <f>SUM(I20:I62)</f>
        <v>613</v>
      </c>
      <c r="J63" s="187">
        <f>SUM(J20:J62)</f>
        <v>13649</v>
      </c>
    </row>
    <row r="64" spans="1:11" ht="11.25" customHeight="1" x14ac:dyDescent="0.3">
      <c r="A64" s="192" t="s">
        <v>319</v>
      </c>
      <c r="B64" s="186"/>
      <c r="C64" s="184"/>
      <c r="D64" s="184"/>
      <c r="E64" s="189"/>
      <c r="F64" s="186"/>
      <c r="G64" s="186"/>
      <c r="H64" s="188"/>
      <c r="I64" s="188"/>
      <c r="J64" s="187"/>
      <c r="K64" s="186"/>
    </row>
    <row r="65" spans="1:11" ht="11.25" customHeight="1" x14ac:dyDescent="0.3">
      <c r="A65" s="372" t="s">
        <v>8</v>
      </c>
      <c r="B65" s="363" t="s">
        <v>320</v>
      </c>
      <c r="C65" s="373"/>
      <c r="D65" s="373"/>
      <c r="E65" s="374">
        <v>3639</v>
      </c>
      <c r="F65" s="374">
        <v>6121</v>
      </c>
      <c r="G65" s="366" t="s">
        <v>321</v>
      </c>
      <c r="H65" s="367">
        <v>2100</v>
      </c>
      <c r="I65" s="375">
        <v>-790</v>
      </c>
      <c r="J65" s="176">
        <f t="shared" ref="J65:J74" si="6">H65+I65</f>
        <v>1310</v>
      </c>
      <c r="K65" s="186"/>
    </row>
    <row r="66" spans="1:11" ht="11.25" customHeight="1" x14ac:dyDescent="0.3">
      <c r="A66" s="376" t="s">
        <v>11</v>
      </c>
      <c r="B66" s="369" t="s">
        <v>322</v>
      </c>
      <c r="C66" s="327" t="s">
        <v>50</v>
      </c>
      <c r="D66" s="377"/>
      <c r="E66" s="329">
        <v>2229</v>
      </c>
      <c r="F66" s="329">
        <v>6121</v>
      </c>
      <c r="G66" s="328" t="s">
        <v>323</v>
      </c>
      <c r="H66" s="330">
        <v>0</v>
      </c>
      <c r="I66" s="331">
        <v>226</v>
      </c>
      <c r="J66" s="360">
        <f t="shared" si="6"/>
        <v>226</v>
      </c>
      <c r="K66" s="186"/>
    </row>
    <row r="67" spans="1:11" ht="11.25" customHeight="1" x14ac:dyDescent="0.3">
      <c r="A67" s="372" t="s">
        <v>60</v>
      </c>
      <c r="B67" s="363" t="s">
        <v>324</v>
      </c>
      <c r="C67" s="373"/>
      <c r="D67" s="373"/>
      <c r="E67" s="374">
        <v>2219</v>
      </c>
      <c r="F67" s="374">
        <v>6121</v>
      </c>
      <c r="G67" s="366">
        <v>6216</v>
      </c>
      <c r="H67" s="367">
        <v>400</v>
      </c>
      <c r="I67" s="375">
        <v>-400</v>
      </c>
      <c r="J67" s="176">
        <f t="shared" si="6"/>
        <v>0</v>
      </c>
      <c r="K67" s="186"/>
    </row>
    <row r="68" spans="1:11" ht="11.25" customHeight="1" x14ac:dyDescent="0.3">
      <c r="A68" s="372" t="s">
        <v>73</v>
      </c>
      <c r="B68" s="363" t="s">
        <v>325</v>
      </c>
      <c r="C68" s="373"/>
      <c r="D68" s="373"/>
      <c r="E68" s="374">
        <v>3639</v>
      </c>
      <c r="F68" s="374">
        <v>6121</v>
      </c>
      <c r="G68" s="366">
        <v>6297</v>
      </c>
      <c r="H68" s="367">
        <v>200</v>
      </c>
      <c r="I68" s="375">
        <v>-50</v>
      </c>
      <c r="J68" s="176">
        <f t="shared" si="6"/>
        <v>150</v>
      </c>
      <c r="K68" s="186"/>
    </row>
    <row r="69" spans="1:11" ht="11.25" customHeight="1" x14ac:dyDescent="0.3">
      <c r="A69" s="372" t="s">
        <v>125</v>
      </c>
      <c r="B69" s="363" t="s">
        <v>326</v>
      </c>
      <c r="C69" s="373"/>
      <c r="D69" s="373"/>
      <c r="E69" s="374">
        <v>3612</v>
      </c>
      <c r="F69" s="374">
        <v>6121</v>
      </c>
      <c r="G69" s="366">
        <v>7253</v>
      </c>
      <c r="H69" s="367">
        <v>150</v>
      </c>
      <c r="I69" s="375">
        <v>-50</v>
      </c>
      <c r="J69" s="176">
        <f t="shared" si="6"/>
        <v>100</v>
      </c>
      <c r="K69" s="186"/>
    </row>
    <row r="70" spans="1:11" ht="11.25" customHeight="1" x14ac:dyDescent="0.3">
      <c r="A70" s="372" t="s">
        <v>143</v>
      </c>
      <c r="B70" s="363" t="s">
        <v>327</v>
      </c>
      <c r="C70" s="373"/>
      <c r="D70" s="373"/>
      <c r="E70" s="374">
        <v>3639</v>
      </c>
      <c r="F70" s="374">
        <v>6121</v>
      </c>
      <c r="G70" s="366">
        <v>7252</v>
      </c>
      <c r="H70" s="367">
        <v>150</v>
      </c>
      <c r="I70" s="375">
        <v>-50</v>
      </c>
      <c r="J70" s="176">
        <f t="shared" si="6"/>
        <v>100</v>
      </c>
      <c r="K70" s="186"/>
    </row>
    <row r="71" spans="1:11" ht="11.25" customHeight="1" x14ac:dyDescent="0.3">
      <c r="A71" s="372" t="s">
        <v>146</v>
      </c>
      <c r="B71" s="363" t="s">
        <v>328</v>
      </c>
      <c r="C71" s="373"/>
      <c r="D71" s="373"/>
      <c r="E71" s="374">
        <v>3421</v>
      </c>
      <c r="F71" s="374">
        <v>6121</v>
      </c>
      <c r="G71" s="366">
        <v>7251</v>
      </c>
      <c r="H71" s="367">
        <v>200</v>
      </c>
      <c r="I71" s="375">
        <v>-50</v>
      </c>
      <c r="J71" s="176">
        <f t="shared" si="6"/>
        <v>150</v>
      </c>
      <c r="K71" s="186"/>
    </row>
    <row r="72" spans="1:11" ht="11.25" customHeight="1" x14ac:dyDescent="0.3">
      <c r="A72" s="372" t="s">
        <v>148</v>
      </c>
      <c r="B72" s="363" t="s">
        <v>329</v>
      </c>
      <c r="C72" s="373"/>
      <c r="D72" s="373"/>
      <c r="E72" s="374">
        <v>3111</v>
      </c>
      <c r="F72" s="374">
        <v>6121</v>
      </c>
      <c r="G72" s="366">
        <v>6292</v>
      </c>
      <c r="H72" s="367">
        <v>250</v>
      </c>
      <c r="I72" s="375">
        <v>-59</v>
      </c>
      <c r="J72" s="176">
        <f t="shared" si="6"/>
        <v>191</v>
      </c>
      <c r="K72" s="186"/>
    </row>
    <row r="73" spans="1:11" ht="11.25" customHeight="1" x14ac:dyDescent="0.3">
      <c r="A73" s="372" t="s">
        <v>156</v>
      </c>
      <c r="B73" s="363" t="s">
        <v>330</v>
      </c>
      <c r="C73" s="373"/>
      <c r="D73" s="373"/>
      <c r="E73" s="374">
        <v>4333</v>
      </c>
      <c r="F73" s="374">
        <v>6121</v>
      </c>
      <c r="G73" s="366">
        <v>6284</v>
      </c>
      <c r="H73" s="367">
        <v>150</v>
      </c>
      <c r="I73" s="375">
        <v>-50</v>
      </c>
      <c r="J73" s="176">
        <f t="shared" si="6"/>
        <v>100</v>
      </c>
      <c r="K73" s="186"/>
    </row>
    <row r="74" spans="1:11" ht="11.25" customHeight="1" x14ac:dyDescent="0.3">
      <c r="A74" s="372" t="s">
        <v>190</v>
      </c>
      <c r="B74" s="363" t="s">
        <v>331</v>
      </c>
      <c r="C74" s="378"/>
      <c r="D74" s="373"/>
      <c r="E74" s="365">
        <v>2212</v>
      </c>
      <c r="F74" s="365">
        <v>6121</v>
      </c>
      <c r="G74" s="366" t="s">
        <v>332</v>
      </c>
      <c r="H74" s="367">
        <v>1500</v>
      </c>
      <c r="I74" s="368">
        <v>660</v>
      </c>
      <c r="J74" s="176">
        <f t="shared" si="6"/>
        <v>2160</v>
      </c>
      <c r="K74" s="186"/>
    </row>
    <row r="75" spans="1:11" ht="11.25" customHeight="1" x14ac:dyDescent="0.3">
      <c r="A75" s="195"/>
      <c r="B75" s="190"/>
      <c r="C75" s="195"/>
      <c r="D75" s="195"/>
      <c r="E75" s="191"/>
      <c r="F75" s="241"/>
      <c r="G75" s="203" t="s">
        <v>23</v>
      </c>
      <c r="H75" s="194">
        <f>SUM(H65:H74)</f>
        <v>5100</v>
      </c>
      <c r="I75" s="199">
        <f t="shared" ref="I75:J75" si="7">SUM(I65:I74)</f>
        <v>-613</v>
      </c>
      <c r="J75" s="194">
        <f t="shared" si="7"/>
        <v>4487</v>
      </c>
    </row>
    <row r="76" spans="1:11" ht="11.25" customHeight="1" x14ac:dyDescent="0.3">
      <c r="A76" s="195"/>
      <c r="B76" s="190"/>
      <c r="C76" s="195"/>
      <c r="D76" s="195"/>
      <c r="E76" s="191"/>
      <c r="F76" s="245"/>
      <c r="G76" s="246"/>
      <c r="H76" s="247"/>
      <c r="I76" s="244"/>
      <c r="J76" s="243"/>
    </row>
    <row r="77" spans="1:11" ht="11.25" customHeight="1" x14ac:dyDescent="0.3">
      <c r="B77" s="200" t="s">
        <v>333</v>
      </c>
      <c r="C77" s="184"/>
      <c r="D77" s="184"/>
      <c r="E77" s="234" t="s">
        <v>9</v>
      </c>
      <c r="F77" s="239"/>
      <c r="G77" s="232"/>
      <c r="H77" s="228"/>
      <c r="I77" s="198">
        <f>I16</f>
        <v>29.770000000000003</v>
      </c>
      <c r="J77" s="197"/>
    </row>
    <row r="78" spans="1:11" ht="11.25" customHeight="1" x14ac:dyDescent="0.3">
      <c r="B78" s="186"/>
      <c r="C78" s="184"/>
      <c r="D78" s="184"/>
      <c r="E78" s="226" t="s">
        <v>17</v>
      </c>
      <c r="F78" s="238"/>
      <c r="G78" s="235"/>
      <c r="H78" s="228"/>
      <c r="I78" s="198">
        <f>I63+I17</f>
        <v>642.77</v>
      </c>
      <c r="J78" s="197"/>
    </row>
    <row r="79" spans="1:11" ht="11.25" customHeight="1" x14ac:dyDescent="0.3">
      <c r="B79" s="186"/>
      <c r="C79" s="184"/>
      <c r="D79" s="184"/>
      <c r="E79" s="185" t="s">
        <v>15</v>
      </c>
      <c r="F79" s="186"/>
      <c r="G79" s="233"/>
      <c r="H79" s="228"/>
      <c r="I79" s="198">
        <f>I75</f>
        <v>-613</v>
      </c>
      <c r="J79" s="197"/>
    </row>
    <row r="80" spans="1:11" ht="11.25" customHeight="1" x14ac:dyDescent="0.3">
      <c r="B80" s="186"/>
      <c r="C80" s="184"/>
      <c r="D80" s="184"/>
      <c r="E80" s="226" t="s">
        <v>26</v>
      </c>
      <c r="F80" s="238"/>
      <c r="G80" s="235"/>
      <c r="H80" s="228"/>
      <c r="I80" s="198">
        <f>I78+I79</f>
        <v>29.769999999999982</v>
      </c>
      <c r="J80" s="197"/>
    </row>
    <row r="81" spans="2:10" ht="11.25" customHeight="1" x14ac:dyDescent="0.3">
      <c r="B81" s="186"/>
      <c r="C81" s="184"/>
      <c r="D81" s="184"/>
      <c r="E81" s="236" t="s">
        <v>16</v>
      </c>
      <c r="F81" s="186"/>
      <c r="G81" s="233"/>
      <c r="H81" s="229"/>
      <c r="I81" s="198">
        <f>I77-I80</f>
        <v>0</v>
      </c>
      <c r="J81" s="197"/>
    </row>
    <row r="82" spans="2:10" ht="11.25" customHeight="1" x14ac:dyDescent="0.3">
      <c r="B82" s="186"/>
      <c r="C82" s="184"/>
      <c r="D82" s="184"/>
      <c r="E82" s="227" t="s">
        <v>30</v>
      </c>
      <c r="F82" s="238"/>
      <c r="G82" s="235"/>
      <c r="H82" s="229"/>
      <c r="I82" s="198">
        <v>0</v>
      </c>
      <c r="J82" s="197"/>
    </row>
    <row r="83" spans="2:10" ht="11.25" customHeight="1" x14ac:dyDescent="0.25">
      <c r="E83" s="180" t="s">
        <v>29</v>
      </c>
      <c r="G83" s="186"/>
      <c r="H83" s="224">
        <v>42825</v>
      </c>
      <c r="J83" s="224">
        <v>42855</v>
      </c>
    </row>
    <row r="84" spans="2:10" ht="11.25" customHeight="1" x14ac:dyDescent="0.3">
      <c r="B84" s="200" t="s">
        <v>334</v>
      </c>
      <c r="C84" s="184"/>
      <c r="D84" s="184"/>
      <c r="E84" s="237" t="s">
        <v>13</v>
      </c>
      <c r="F84" s="239"/>
      <c r="G84" s="232"/>
      <c r="H84" s="230">
        <v>362193.51</v>
      </c>
      <c r="I84" s="198">
        <f>I77</f>
        <v>29.770000000000003</v>
      </c>
      <c r="J84" s="198">
        <f>H84+I84</f>
        <v>362223.28</v>
      </c>
    </row>
    <row r="85" spans="2:10" ht="11.25" customHeight="1" x14ac:dyDescent="0.3">
      <c r="B85" s="186"/>
      <c r="C85" s="184"/>
      <c r="D85" s="184"/>
      <c r="E85" s="226" t="s">
        <v>17</v>
      </c>
      <c r="F85" s="238"/>
      <c r="G85" s="235"/>
      <c r="H85" s="231">
        <v>283674</v>
      </c>
      <c r="I85" s="198">
        <f>I63+I17</f>
        <v>642.77</v>
      </c>
      <c r="J85" s="197">
        <f>H85+I85</f>
        <v>284316.77</v>
      </c>
    </row>
    <row r="86" spans="2:10" ht="11.25" customHeight="1" x14ac:dyDescent="0.3">
      <c r="B86" s="186"/>
      <c r="C86" s="184"/>
      <c r="D86" s="184"/>
      <c r="E86" s="185" t="s">
        <v>15</v>
      </c>
      <c r="F86" s="186"/>
      <c r="G86" s="233"/>
      <c r="H86" s="231">
        <v>78519.509999999995</v>
      </c>
      <c r="I86" s="198">
        <f>I75</f>
        <v>-613</v>
      </c>
      <c r="J86" s="197">
        <f>H86+I86</f>
        <v>77906.509999999995</v>
      </c>
    </row>
    <row r="87" spans="2:10" ht="11.25" customHeight="1" x14ac:dyDescent="0.3">
      <c r="B87" s="180" t="s">
        <v>335</v>
      </c>
      <c r="E87" s="227" t="s">
        <v>27</v>
      </c>
      <c r="F87" s="238"/>
      <c r="G87" s="235"/>
      <c r="H87" s="197">
        <f t="shared" ref="H87:J87" si="8">SUM(H85:H86)</f>
        <v>362193.51</v>
      </c>
      <c r="I87" s="198">
        <f t="shared" si="8"/>
        <v>29.769999999999982</v>
      </c>
      <c r="J87" s="198">
        <f t="shared" si="8"/>
        <v>362223.28</v>
      </c>
    </row>
    <row r="88" spans="2:10" ht="11.25" customHeight="1" x14ac:dyDescent="0.3">
      <c r="E88" s="185" t="s">
        <v>18</v>
      </c>
      <c r="F88" s="186"/>
      <c r="G88" s="233"/>
      <c r="H88" s="197">
        <f t="shared" ref="H88:J88" si="9">H84-H87</f>
        <v>0</v>
      </c>
      <c r="I88" s="198">
        <f t="shared" si="9"/>
        <v>0</v>
      </c>
      <c r="J88" s="197">
        <f t="shared" si="9"/>
        <v>0</v>
      </c>
    </row>
    <row r="89" spans="2:10" ht="11.25" customHeight="1" x14ac:dyDescent="0.3">
      <c r="E89" s="227" t="s">
        <v>28</v>
      </c>
      <c r="F89" s="238"/>
      <c r="G89" s="235"/>
      <c r="H89" s="240">
        <v>0</v>
      </c>
      <c r="I89" s="198">
        <f>I82</f>
        <v>0</v>
      </c>
      <c r="J89" s="198">
        <f>H89+I89</f>
        <v>0</v>
      </c>
    </row>
    <row r="90" spans="2:10" ht="11.25" customHeight="1" x14ac:dyDescent="0.25"/>
    <row r="91" spans="2:10" ht="11.25" customHeight="1" x14ac:dyDescent="0.25"/>
    <row r="92" spans="2:10" ht="11.25" customHeight="1" x14ac:dyDescent="0.25"/>
    <row r="93" spans="2:10" ht="11.25" customHeight="1" x14ac:dyDescent="0.25"/>
    <row r="94" spans="2:10" ht="11.25" customHeight="1" x14ac:dyDescent="0.25"/>
    <row r="95" spans="2:10" ht="11.25" customHeight="1" x14ac:dyDescent="0.25"/>
    <row r="96" spans="2:10" ht="11.25" customHeight="1" x14ac:dyDescent="0.25"/>
    <row r="97" s="180" customFormat="1" ht="11.25" customHeight="1" x14ac:dyDescent="0.25"/>
    <row r="98" s="180" customFormat="1" ht="11.25" customHeight="1" x14ac:dyDescent="0.25"/>
    <row r="99" s="180" customFormat="1" ht="11.25" customHeight="1" x14ac:dyDescent="0.25"/>
    <row r="100" s="180" customFormat="1" ht="11.25" customHeight="1" x14ac:dyDescent="0.25"/>
    <row r="101" s="180" customFormat="1" ht="11.25" customHeight="1" x14ac:dyDescent="0.25"/>
    <row r="102" s="180" customFormat="1" ht="11.25" customHeight="1" x14ac:dyDescent="0.25"/>
    <row r="103" s="180" customFormat="1" ht="11.25" customHeight="1" x14ac:dyDescent="0.25"/>
    <row r="104" s="180" customFormat="1" ht="11.25" customHeight="1" x14ac:dyDescent="0.25"/>
    <row r="105" s="180" customFormat="1" ht="11.25" customHeight="1" x14ac:dyDescent="0.25"/>
    <row r="106" s="180" customFormat="1" ht="11.25" customHeight="1" x14ac:dyDescent="0.25"/>
    <row r="107" s="180" customFormat="1" ht="11.25" customHeight="1" x14ac:dyDescent="0.25"/>
    <row r="108" s="180" customFormat="1" ht="11.25" customHeight="1" x14ac:dyDescent="0.25"/>
    <row r="109" s="180" customFormat="1" ht="11.25" customHeight="1" x14ac:dyDescent="0.25"/>
    <row r="110" s="180" customFormat="1" ht="11.25" customHeight="1" x14ac:dyDescent="0.25"/>
    <row r="111" s="180" customFormat="1" ht="11.25" customHeight="1" x14ac:dyDescent="0.25"/>
    <row r="112" s="180" customFormat="1" ht="11.25" customHeight="1" x14ac:dyDescent="0.25"/>
    <row r="113" s="180" customFormat="1" ht="11.25" customHeight="1" x14ac:dyDescent="0.25"/>
    <row r="114" s="180" customFormat="1" ht="11.25" customHeight="1" x14ac:dyDescent="0.25"/>
    <row r="115" s="180" customFormat="1" ht="11.25" customHeight="1" x14ac:dyDescent="0.25"/>
    <row r="116" s="180" customFormat="1" ht="11.25" customHeight="1" x14ac:dyDescent="0.25"/>
    <row r="117" s="180" customFormat="1" ht="11.25" customHeight="1" x14ac:dyDescent="0.25"/>
    <row r="118" s="180" customFormat="1" ht="11.25" customHeight="1" x14ac:dyDescent="0.25"/>
    <row r="119" s="180" customFormat="1" ht="11.25" customHeight="1" x14ac:dyDescent="0.25"/>
    <row r="120" s="180" customFormat="1" ht="11.25" customHeight="1" x14ac:dyDescent="0.25"/>
    <row r="121" s="180" customFormat="1" ht="11.25" customHeight="1" x14ac:dyDescent="0.25"/>
    <row r="122" s="180" customFormat="1" ht="11.25" customHeight="1" x14ac:dyDescent="0.25"/>
    <row r="123" s="180" customFormat="1" ht="11.25" customHeight="1" x14ac:dyDescent="0.25"/>
    <row r="124" s="180" customFormat="1" ht="11.25" customHeight="1" x14ac:dyDescent="0.25"/>
    <row r="125" s="180" customFormat="1" ht="11.25" customHeight="1" x14ac:dyDescent="0.25"/>
    <row r="126" s="180" customFormat="1" ht="11.25" customHeight="1" x14ac:dyDescent="0.25"/>
    <row r="127" s="180" customFormat="1" ht="11.25" customHeight="1" x14ac:dyDescent="0.25"/>
    <row r="128" s="180" customFormat="1" ht="11.25" customHeight="1" x14ac:dyDescent="0.25"/>
    <row r="129" s="180" customFormat="1" ht="11.25" customHeight="1" x14ac:dyDescent="0.25"/>
    <row r="130" s="180" customFormat="1" ht="11.25" customHeight="1" x14ac:dyDescent="0.25"/>
    <row r="131" s="180" customFormat="1" ht="11.25" customHeight="1" x14ac:dyDescent="0.25"/>
    <row r="132" s="180" customFormat="1" ht="11.25" customHeight="1" x14ac:dyDescent="0.25"/>
    <row r="133" s="180" customFormat="1" ht="11.25" customHeight="1" x14ac:dyDescent="0.25"/>
    <row r="134" s="180" customFormat="1" ht="11.25" customHeight="1" x14ac:dyDescent="0.25"/>
    <row r="135" s="180" customFormat="1" ht="11.25" customHeight="1" x14ac:dyDescent="0.25"/>
    <row r="136" s="180" customFormat="1" ht="11.25" customHeight="1" x14ac:dyDescent="0.25"/>
    <row r="137" s="180" customFormat="1" ht="11.25" customHeight="1" x14ac:dyDescent="0.25"/>
    <row r="138" s="180" customFormat="1" ht="11.25" customHeight="1" x14ac:dyDescent="0.25"/>
    <row r="139" s="180" customFormat="1" ht="11.25" customHeight="1" x14ac:dyDescent="0.25"/>
    <row r="140" s="180" customFormat="1" ht="11.25" customHeight="1" x14ac:dyDescent="0.25"/>
    <row r="141" s="180" customFormat="1" ht="11.25" customHeight="1" x14ac:dyDescent="0.25"/>
    <row r="142" s="180" customFormat="1" ht="11.25" customHeight="1" x14ac:dyDescent="0.25"/>
    <row r="143" s="180" customFormat="1" ht="11.25" customHeight="1" x14ac:dyDescent="0.25"/>
    <row r="144" s="180" customFormat="1" ht="11.25" customHeight="1" x14ac:dyDescent="0.25"/>
    <row r="145" s="180" customFormat="1" ht="11.25" customHeight="1" x14ac:dyDescent="0.25"/>
    <row r="146" s="180" customFormat="1" ht="11.25" customHeight="1" x14ac:dyDescent="0.25"/>
    <row r="147" s="180" customFormat="1" ht="11.25" customHeight="1" x14ac:dyDescent="0.25"/>
    <row r="148" s="180" customFormat="1" ht="11.25" customHeight="1" x14ac:dyDescent="0.25"/>
    <row r="149" s="180" customFormat="1" ht="11.25" customHeight="1" x14ac:dyDescent="0.25"/>
    <row r="150" s="180" customFormat="1" ht="11.25" customHeight="1" x14ac:dyDescent="0.25"/>
    <row r="151" s="180" customFormat="1" ht="11.25" customHeight="1" x14ac:dyDescent="0.25"/>
    <row r="152" s="180" customFormat="1" ht="11.25" customHeight="1" x14ac:dyDescent="0.25"/>
    <row r="153" s="180" customFormat="1" ht="11.25" customHeight="1" x14ac:dyDescent="0.25"/>
    <row r="154" s="180" customFormat="1" ht="11.25" customHeight="1" x14ac:dyDescent="0.25"/>
    <row r="155" s="180" customFormat="1" ht="11.25" customHeight="1" x14ac:dyDescent="0.25"/>
    <row r="156" s="180" customFormat="1" ht="11.25" customHeight="1" x14ac:dyDescent="0.25"/>
    <row r="157" s="180" customFormat="1" ht="11.25" customHeight="1" x14ac:dyDescent="0.25"/>
    <row r="158" s="180" customFormat="1" ht="11.25" customHeight="1" x14ac:dyDescent="0.25"/>
    <row r="159" s="180" customFormat="1" ht="11.25" customHeight="1" x14ac:dyDescent="0.25"/>
    <row r="160" s="180" customFormat="1" ht="11.25" customHeight="1" x14ac:dyDescent="0.25"/>
    <row r="161" s="180" customFormat="1" ht="11.25" customHeight="1" x14ac:dyDescent="0.25"/>
    <row r="162" s="180" customFormat="1" ht="11.25" customHeight="1" x14ac:dyDescent="0.25"/>
    <row r="163" s="180" customFormat="1" ht="11.25" customHeight="1" x14ac:dyDescent="0.25"/>
    <row r="164" s="180" customFormat="1" ht="11.25" customHeight="1" x14ac:dyDescent="0.25"/>
    <row r="165" s="180" customFormat="1" ht="11.25" customHeight="1" x14ac:dyDescent="0.25"/>
    <row r="166" s="180" customFormat="1" ht="11.25" customHeight="1" x14ac:dyDescent="0.25"/>
    <row r="167" s="180" customFormat="1" ht="11.25" customHeight="1" x14ac:dyDescent="0.25"/>
    <row r="168" s="180" customFormat="1" ht="11.25" customHeight="1" x14ac:dyDescent="0.25"/>
    <row r="169" s="180" customFormat="1" ht="11.25" customHeight="1" x14ac:dyDescent="0.25"/>
    <row r="170" s="180" customFormat="1" ht="11.25" customHeight="1" x14ac:dyDescent="0.25"/>
    <row r="171" s="180" customFormat="1" ht="11.25" customHeight="1" x14ac:dyDescent="0.25"/>
    <row r="172" s="180" customFormat="1" ht="11.25" customHeight="1" x14ac:dyDescent="0.25"/>
    <row r="173" s="180" customFormat="1" ht="11.25" customHeight="1" x14ac:dyDescent="0.25"/>
    <row r="174" s="180" customFormat="1" ht="11.25" customHeight="1" x14ac:dyDescent="0.25"/>
    <row r="175" s="180" customFormat="1" ht="11.25" customHeight="1" x14ac:dyDescent="0.25"/>
    <row r="176" s="180" customFormat="1" ht="11.25" customHeight="1" x14ac:dyDescent="0.25"/>
    <row r="177" s="180" customFormat="1" ht="11.25" customHeight="1" x14ac:dyDescent="0.25"/>
    <row r="178" s="180" customFormat="1" ht="11.25" customHeight="1" x14ac:dyDescent="0.25"/>
    <row r="179" s="180" customFormat="1" ht="11.25" customHeight="1" x14ac:dyDescent="0.25"/>
    <row r="180" s="180" customFormat="1" ht="11.25" customHeight="1" x14ac:dyDescent="0.25"/>
  </sheetData>
  <mergeCells count="4">
    <mergeCell ref="B2:B3"/>
    <mergeCell ref="E2:E3"/>
    <mergeCell ref="F2:F3"/>
    <mergeCell ref="G2:G3"/>
  </mergeCells>
  <conditionalFormatting sqref="B1:B2">
    <cfRule type="expression" dxfId="116" priority="19" stopIfTrue="1">
      <formula>$L1="Z"</formula>
    </cfRule>
    <cfRule type="expression" dxfId="115" priority="20" stopIfTrue="1">
      <formula>$L1="T"</formula>
    </cfRule>
    <cfRule type="expression" dxfId="114" priority="21" stopIfTrue="1">
      <formula>$L1="Y"</formula>
    </cfRule>
  </conditionalFormatting>
  <conditionalFormatting sqref="B2">
    <cfRule type="expression" dxfId="113" priority="16" stopIfTrue="1">
      <formula>$L2="Z"</formula>
    </cfRule>
    <cfRule type="expression" dxfId="112" priority="17" stopIfTrue="1">
      <formula>$L2="T"</formula>
    </cfRule>
    <cfRule type="expression" dxfId="111" priority="18" stopIfTrue="1">
      <formula>$L2="Y"</formula>
    </cfRule>
  </conditionalFormatting>
  <conditionalFormatting sqref="C16:D17">
    <cfRule type="expression" dxfId="110" priority="13" stopIfTrue="1">
      <formula>#REF!="Z"</formula>
    </cfRule>
    <cfRule type="expression" dxfId="109" priority="14" stopIfTrue="1">
      <formula>#REF!="T"</formula>
    </cfRule>
    <cfRule type="expression" dxfId="108" priority="15" stopIfTrue="1">
      <formula>#REF!="Y"</formula>
    </cfRule>
  </conditionalFormatting>
  <conditionalFormatting sqref="H84">
    <cfRule type="expression" dxfId="107" priority="10" stopIfTrue="1">
      <formula>$J84="Z"</formula>
    </cfRule>
    <cfRule type="expression" dxfId="106" priority="11" stopIfTrue="1">
      <formula>$J84="T"</formula>
    </cfRule>
    <cfRule type="expression" dxfId="105" priority="12" stopIfTrue="1">
      <formula>$J84="Y"</formula>
    </cfRule>
  </conditionalFormatting>
  <conditionalFormatting sqref="H85">
    <cfRule type="expression" dxfId="104" priority="7" stopIfTrue="1">
      <formula>$J85="Z"</formula>
    </cfRule>
    <cfRule type="expression" dxfId="103" priority="8" stopIfTrue="1">
      <formula>$J85="T"</formula>
    </cfRule>
    <cfRule type="expression" dxfId="102" priority="9" stopIfTrue="1">
      <formula>$J85="Y"</formula>
    </cfRule>
  </conditionalFormatting>
  <conditionalFormatting sqref="H86">
    <cfRule type="expression" dxfId="101" priority="4" stopIfTrue="1">
      <formula>$J86="Z"</formula>
    </cfRule>
    <cfRule type="expression" dxfId="100" priority="5" stopIfTrue="1">
      <formula>$J86="T"</formula>
    </cfRule>
    <cfRule type="expression" dxfId="99" priority="6" stopIfTrue="1">
      <formula>$J86="Y"</formula>
    </cfRule>
  </conditionalFormatting>
  <conditionalFormatting sqref="D6:D9 C10:D15">
    <cfRule type="expression" dxfId="98" priority="1" stopIfTrue="1">
      <formula>#REF!="Z"</formula>
    </cfRule>
    <cfRule type="expression" dxfId="97" priority="2" stopIfTrue="1">
      <formula>#REF!="T"</formula>
    </cfRule>
    <cfRule type="expression" dxfId="96" priority="3" stopIfTrue="1">
      <formula>#REF!="Y"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pane ySplit="3" topLeftCell="A97" activePane="bottomLeft" state="frozen"/>
      <selection pane="bottomLeft" activeCell="B28" sqref="B28"/>
    </sheetView>
  </sheetViews>
  <sheetFormatPr defaultRowHeight="12.5" x14ac:dyDescent="0.25"/>
  <cols>
    <col min="2" max="2" width="88.08984375" bestFit="1" customWidth="1"/>
    <col min="7" max="7" width="10.453125" customWidth="1"/>
  </cols>
  <sheetData>
    <row r="1" spans="1:10" ht="14" x14ac:dyDescent="0.3">
      <c r="A1" s="407" t="s">
        <v>336</v>
      </c>
      <c r="B1" s="383"/>
      <c r="C1" s="400"/>
      <c r="D1" s="400"/>
      <c r="E1" s="379"/>
      <c r="F1" s="379"/>
      <c r="G1" s="379"/>
      <c r="H1" s="383" t="s">
        <v>337</v>
      </c>
      <c r="I1" s="383"/>
      <c r="J1" s="407"/>
    </row>
    <row r="2" spans="1:10" ht="13" x14ac:dyDescent="0.3">
      <c r="A2" s="385" t="s">
        <v>0</v>
      </c>
      <c r="B2" s="1159" t="s">
        <v>10</v>
      </c>
      <c r="C2" s="385"/>
      <c r="D2" s="385" t="s">
        <v>19</v>
      </c>
      <c r="E2" s="1159" t="s">
        <v>1</v>
      </c>
      <c r="F2" s="1159" t="s">
        <v>2</v>
      </c>
      <c r="G2" s="1159" t="s">
        <v>3</v>
      </c>
      <c r="H2" s="385" t="s">
        <v>4</v>
      </c>
      <c r="I2" s="385" t="s">
        <v>12</v>
      </c>
      <c r="J2" s="385" t="s">
        <v>5</v>
      </c>
    </row>
    <row r="3" spans="1:10" ht="13" x14ac:dyDescent="0.3">
      <c r="A3" s="386" t="s">
        <v>6</v>
      </c>
      <c r="B3" s="1160"/>
      <c r="C3" s="386"/>
      <c r="D3" s="386" t="s">
        <v>20</v>
      </c>
      <c r="E3" s="1160"/>
      <c r="F3" s="1160"/>
      <c r="G3" s="1160"/>
      <c r="H3" s="386" t="s">
        <v>7</v>
      </c>
      <c r="I3" s="386" t="s">
        <v>338</v>
      </c>
      <c r="J3" s="386" t="s">
        <v>7</v>
      </c>
    </row>
    <row r="4" spans="1:10" ht="13" x14ac:dyDescent="0.3">
      <c r="A4" s="449" t="s">
        <v>48</v>
      </c>
      <c r="B4" s="437"/>
      <c r="C4" s="450"/>
      <c r="D4" s="450"/>
      <c r="E4" s="450"/>
      <c r="F4" s="450"/>
      <c r="G4" s="450"/>
      <c r="H4" s="450"/>
      <c r="I4" s="451"/>
      <c r="J4" s="448"/>
    </row>
    <row r="5" spans="1:10" ht="13" x14ac:dyDescent="0.3">
      <c r="A5" s="493" t="s">
        <v>8</v>
      </c>
      <c r="B5" s="487" t="s">
        <v>339</v>
      </c>
      <c r="C5" s="488" t="s">
        <v>50</v>
      </c>
      <c r="D5" s="489">
        <v>103533063</v>
      </c>
      <c r="E5" s="489"/>
      <c r="F5" s="489">
        <v>4116</v>
      </c>
      <c r="G5" s="490" t="s">
        <v>51</v>
      </c>
      <c r="H5" s="491">
        <v>0</v>
      </c>
      <c r="I5" s="494">
        <v>747.23</v>
      </c>
      <c r="J5" s="491">
        <v>747.23</v>
      </c>
    </row>
    <row r="6" spans="1:10" ht="13" x14ac:dyDescent="0.3">
      <c r="A6" s="495"/>
      <c r="B6" s="487" t="s">
        <v>340</v>
      </c>
      <c r="C6" s="488" t="s">
        <v>50</v>
      </c>
      <c r="D6" s="489">
        <v>103133063</v>
      </c>
      <c r="E6" s="489"/>
      <c r="F6" s="489">
        <v>4116</v>
      </c>
      <c r="G6" s="490" t="s">
        <v>51</v>
      </c>
      <c r="H6" s="491">
        <v>0</v>
      </c>
      <c r="I6" s="494">
        <v>131.86000000000001</v>
      </c>
      <c r="J6" s="491">
        <v>131.86000000000001</v>
      </c>
    </row>
    <row r="7" spans="1:10" ht="13" x14ac:dyDescent="0.3">
      <c r="A7" s="495"/>
      <c r="B7" s="487" t="s">
        <v>341</v>
      </c>
      <c r="C7" s="488" t="s">
        <v>50</v>
      </c>
      <c r="D7" s="489">
        <v>103533063</v>
      </c>
      <c r="E7" s="489">
        <v>3111</v>
      </c>
      <c r="F7" s="489">
        <v>5336</v>
      </c>
      <c r="G7" s="490" t="s">
        <v>51</v>
      </c>
      <c r="H7" s="491">
        <v>0</v>
      </c>
      <c r="I7" s="494">
        <v>747.23</v>
      </c>
      <c r="J7" s="491">
        <v>747.23</v>
      </c>
    </row>
    <row r="8" spans="1:10" ht="13" x14ac:dyDescent="0.3">
      <c r="A8" s="496"/>
      <c r="B8" s="487" t="s">
        <v>342</v>
      </c>
      <c r="C8" s="488" t="s">
        <v>50</v>
      </c>
      <c r="D8" s="489">
        <v>103133063</v>
      </c>
      <c r="E8" s="489">
        <v>3111</v>
      </c>
      <c r="F8" s="489">
        <v>5336</v>
      </c>
      <c r="G8" s="490" t="s">
        <v>51</v>
      </c>
      <c r="H8" s="491">
        <v>0</v>
      </c>
      <c r="I8" s="494">
        <v>131.86000000000001</v>
      </c>
      <c r="J8" s="491">
        <v>131.86000000000001</v>
      </c>
    </row>
    <row r="9" spans="1:10" ht="13" x14ac:dyDescent="0.3">
      <c r="A9" s="493" t="s">
        <v>11</v>
      </c>
      <c r="B9" s="487" t="s">
        <v>343</v>
      </c>
      <c r="C9" s="488" t="s">
        <v>50</v>
      </c>
      <c r="D9" s="489"/>
      <c r="E9" s="489">
        <v>4350</v>
      </c>
      <c r="F9" s="489">
        <v>2321</v>
      </c>
      <c r="G9" s="490" t="s">
        <v>25</v>
      </c>
      <c r="H9" s="491">
        <v>0</v>
      </c>
      <c r="I9" s="492">
        <v>110</v>
      </c>
      <c r="J9" s="491">
        <v>110</v>
      </c>
    </row>
    <row r="10" spans="1:10" ht="13" x14ac:dyDescent="0.3">
      <c r="A10" s="469"/>
      <c r="B10" s="487" t="s">
        <v>344</v>
      </c>
      <c r="C10" s="488" t="s">
        <v>50</v>
      </c>
      <c r="D10" s="489"/>
      <c r="E10" s="489">
        <v>4350</v>
      </c>
      <c r="F10" s="489">
        <v>2321</v>
      </c>
      <c r="G10" s="490" t="s">
        <v>25</v>
      </c>
      <c r="H10" s="491">
        <v>0</v>
      </c>
      <c r="I10" s="492">
        <v>18.07</v>
      </c>
      <c r="J10" s="491">
        <v>18.07</v>
      </c>
    </row>
    <row r="11" spans="1:10" ht="13" x14ac:dyDescent="0.3">
      <c r="A11" s="469"/>
      <c r="B11" s="487" t="s">
        <v>345</v>
      </c>
      <c r="C11" s="488" t="s">
        <v>50</v>
      </c>
      <c r="D11" s="489"/>
      <c r="E11" s="489">
        <v>4350</v>
      </c>
      <c r="F11" s="489">
        <v>5222</v>
      </c>
      <c r="G11" s="490" t="s">
        <v>25</v>
      </c>
      <c r="H11" s="491">
        <v>0</v>
      </c>
      <c r="I11" s="492">
        <v>110</v>
      </c>
      <c r="J11" s="491">
        <v>110</v>
      </c>
    </row>
    <row r="12" spans="1:10" ht="13" x14ac:dyDescent="0.3">
      <c r="A12" s="469"/>
      <c r="B12" s="487" t="s">
        <v>346</v>
      </c>
      <c r="C12" s="488" t="s">
        <v>50</v>
      </c>
      <c r="D12" s="489"/>
      <c r="E12" s="489">
        <v>4350</v>
      </c>
      <c r="F12" s="489">
        <v>5222</v>
      </c>
      <c r="G12" s="490" t="s">
        <v>25</v>
      </c>
      <c r="H12" s="491">
        <v>0</v>
      </c>
      <c r="I12" s="492">
        <v>18.07</v>
      </c>
      <c r="J12" s="491">
        <v>18.07</v>
      </c>
    </row>
    <row r="13" spans="1:10" ht="13" x14ac:dyDescent="0.3">
      <c r="A13" s="493" t="s">
        <v>60</v>
      </c>
      <c r="B13" s="497" t="s">
        <v>347</v>
      </c>
      <c r="C13" s="488" t="s">
        <v>50</v>
      </c>
      <c r="D13" s="490"/>
      <c r="E13" s="489">
        <v>3419</v>
      </c>
      <c r="F13" s="489">
        <v>2321</v>
      </c>
      <c r="G13" s="498" t="s">
        <v>158</v>
      </c>
      <c r="H13" s="499">
        <v>0</v>
      </c>
      <c r="I13" s="500">
        <v>30</v>
      </c>
      <c r="J13" s="491">
        <v>30</v>
      </c>
    </row>
    <row r="14" spans="1:10" ht="13" x14ac:dyDescent="0.3">
      <c r="A14" s="495"/>
      <c r="B14" s="511" t="s">
        <v>348</v>
      </c>
      <c r="C14" s="488" t="s">
        <v>50</v>
      </c>
      <c r="D14" s="490"/>
      <c r="E14" s="489">
        <v>3419</v>
      </c>
      <c r="F14" s="489">
        <v>5169</v>
      </c>
      <c r="G14" s="498" t="s">
        <v>158</v>
      </c>
      <c r="H14" s="499">
        <v>0</v>
      </c>
      <c r="I14" s="500">
        <v>30</v>
      </c>
      <c r="J14" s="491">
        <v>30</v>
      </c>
    </row>
    <row r="15" spans="1:10" ht="13" x14ac:dyDescent="0.3">
      <c r="A15" s="501"/>
      <c r="B15" s="497" t="s">
        <v>349</v>
      </c>
      <c r="C15" s="488" t="s">
        <v>50</v>
      </c>
      <c r="D15" s="490"/>
      <c r="E15" s="489">
        <v>4379</v>
      </c>
      <c r="F15" s="489">
        <v>2321</v>
      </c>
      <c r="G15" s="498" t="s">
        <v>350</v>
      </c>
      <c r="H15" s="499">
        <v>0</v>
      </c>
      <c r="I15" s="500">
        <v>30</v>
      </c>
      <c r="J15" s="491">
        <v>30</v>
      </c>
    </row>
    <row r="16" spans="1:10" ht="13" x14ac:dyDescent="0.3">
      <c r="A16" s="493" t="s">
        <v>73</v>
      </c>
      <c r="B16" s="511" t="s">
        <v>351</v>
      </c>
      <c r="C16" s="488" t="s">
        <v>50</v>
      </c>
      <c r="D16" s="490"/>
      <c r="E16" s="489">
        <v>3329</v>
      </c>
      <c r="F16" s="489">
        <v>2321</v>
      </c>
      <c r="G16" s="490" t="s">
        <v>150</v>
      </c>
      <c r="H16" s="499">
        <v>0</v>
      </c>
      <c r="I16" s="510">
        <v>15</v>
      </c>
      <c r="J16" s="491">
        <v>15</v>
      </c>
    </row>
    <row r="17" spans="1:10" ht="13" x14ac:dyDescent="0.3">
      <c r="A17" s="501"/>
      <c r="B17" s="511" t="s">
        <v>352</v>
      </c>
      <c r="C17" s="488" t="s">
        <v>50</v>
      </c>
      <c r="D17" s="490"/>
      <c r="E17" s="489">
        <v>3329</v>
      </c>
      <c r="F17" s="489">
        <v>5169</v>
      </c>
      <c r="G17" s="490" t="s">
        <v>150</v>
      </c>
      <c r="H17" s="499">
        <v>0</v>
      </c>
      <c r="I17" s="510">
        <v>15</v>
      </c>
      <c r="J17" s="491">
        <v>15</v>
      </c>
    </row>
    <row r="18" spans="1:10" ht="13" x14ac:dyDescent="0.3">
      <c r="A18" s="493" t="s">
        <v>125</v>
      </c>
      <c r="B18" s="502" t="s">
        <v>353</v>
      </c>
      <c r="C18" s="488" t="s">
        <v>50</v>
      </c>
      <c r="D18" s="490"/>
      <c r="E18" s="489">
        <v>3329</v>
      </c>
      <c r="F18" s="489">
        <v>2321</v>
      </c>
      <c r="G18" s="498" t="s">
        <v>150</v>
      </c>
      <c r="H18" s="499">
        <v>0</v>
      </c>
      <c r="I18" s="510">
        <v>25</v>
      </c>
      <c r="J18" s="491">
        <v>25</v>
      </c>
    </row>
    <row r="19" spans="1:10" ht="13" x14ac:dyDescent="0.3">
      <c r="A19" s="501"/>
      <c r="B19" s="502" t="s">
        <v>354</v>
      </c>
      <c r="C19" s="488" t="s">
        <v>50</v>
      </c>
      <c r="D19" s="490"/>
      <c r="E19" s="489">
        <v>3329</v>
      </c>
      <c r="F19" s="489">
        <v>5169</v>
      </c>
      <c r="G19" s="498" t="s">
        <v>150</v>
      </c>
      <c r="H19" s="499">
        <v>0</v>
      </c>
      <c r="I19" s="510">
        <v>25</v>
      </c>
      <c r="J19" s="491">
        <v>25</v>
      </c>
    </row>
    <row r="20" spans="1:10" ht="13" x14ac:dyDescent="0.3">
      <c r="A20" s="493" t="s">
        <v>143</v>
      </c>
      <c r="B20" s="487" t="s">
        <v>355</v>
      </c>
      <c r="C20" s="488" t="s">
        <v>50</v>
      </c>
      <c r="D20" s="489"/>
      <c r="E20" s="489">
        <v>3319</v>
      </c>
      <c r="F20" s="489">
        <v>2321</v>
      </c>
      <c r="G20" s="490" t="s">
        <v>356</v>
      </c>
      <c r="H20" s="491">
        <v>0</v>
      </c>
      <c r="I20" s="492">
        <v>40</v>
      </c>
      <c r="J20" s="491">
        <v>40</v>
      </c>
    </row>
    <row r="21" spans="1:10" ht="13" x14ac:dyDescent="0.3">
      <c r="A21" s="522"/>
      <c r="B21" s="487" t="s">
        <v>357</v>
      </c>
      <c r="C21" s="488" t="s">
        <v>50</v>
      </c>
      <c r="D21" s="489"/>
      <c r="E21" s="489">
        <v>3419</v>
      </c>
      <c r="F21" s="489">
        <v>2321</v>
      </c>
      <c r="G21" s="490" t="s">
        <v>358</v>
      </c>
      <c r="H21" s="491">
        <v>0</v>
      </c>
      <c r="I21" s="492">
        <v>20</v>
      </c>
      <c r="J21" s="491">
        <v>20</v>
      </c>
    </row>
    <row r="22" spans="1:10" ht="13" x14ac:dyDescent="0.3">
      <c r="A22" s="522"/>
      <c r="B22" s="487" t="s">
        <v>359</v>
      </c>
      <c r="C22" s="488" t="s">
        <v>50</v>
      </c>
      <c r="D22" s="489"/>
      <c r="E22" s="489">
        <v>3419</v>
      </c>
      <c r="F22" s="489">
        <v>2321</v>
      </c>
      <c r="G22" s="490" t="s">
        <v>360</v>
      </c>
      <c r="H22" s="491">
        <v>0</v>
      </c>
      <c r="I22" s="492">
        <v>20</v>
      </c>
      <c r="J22" s="491">
        <v>20</v>
      </c>
    </row>
    <row r="23" spans="1:10" ht="13" x14ac:dyDescent="0.3">
      <c r="A23" s="522"/>
      <c r="B23" s="487" t="s">
        <v>361</v>
      </c>
      <c r="C23" s="488" t="s">
        <v>50</v>
      </c>
      <c r="D23" s="489"/>
      <c r="E23" s="489">
        <v>6112</v>
      </c>
      <c r="F23" s="489">
        <v>2321</v>
      </c>
      <c r="G23" s="490"/>
      <c r="H23" s="491">
        <v>0</v>
      </c>
      <c r="I23" s="492">
        <v>10</v>
      </c>
      <c r="J23" s="491">
        <v>10</v>
      </c>
    </row>
    <row r="24" spans="1:10" ht="13" x14ac:dyDescent="0.3">
      <c r="A24" s="522"/>
      <c r="B24" s="487" t="s">
        <v>362</v>
      </c>
      <c r="C24" s="488" t="s">
        <v>50</v>
      </c>
      <c r="D24" s="489"/>
      <c r="E24" s="489">
        <v>4379</v>
      </c>
      <c r="F24" s="489">
        <v>2321</v>
      </c>
      <c r="G24" s="490" t="s">
        <v>350</v>
      </c>
      <c r="H24" s="491">
        <v>0</v>
      </c>
      <c r="I24" s="492">
        <v>30</v>
      </c>
      <c r="J24" s="491">
        <v>30</v>
      </c>
    </row>
    <row r="25" spans="1:10" ht="13" x14ac:dyDescent="0.3">
      <c r="A25" s="522"/>
      <c r="B25" s="487" t="s">
        <v>363</v>
      </c>
      <c r="C25" s="488" t="s">
        <v>50</v>
      </c>
      <c r="D25" s="489"/>
      <c r="E25" s="489">
        <v>3319</v>
      </c>
      <c r="F25" s="489">
        <v>5169</v>
      </c>
      <c r="G25" s="490" t="s">
        <v>356</v>
      </c>
      <c r="H25" s="491">
        <v>0</v>
      </c>
      <c r="I25" s="492">
        <v>40</v>
      </c>
      <c r="J25" s="491">
        <v>40</v>
      </c>
    </row>
    <row r="26" spans="1:10" ht="13" x14ac:dyDescent="0.3">
      <c r="A26" s="522"/>
      <c r="B26" s="487" t="s">
        <v>364</v>
      </c>
      <c r="C26" s="488" t="s">
        <v>50</v>
      </c>
      <c r="D26" s="489"/>
      <c r="E26" s="489">
        <v>3419</v>
      </c>
      <c r="F26" s="489">
        <v>5139</v>
      </c>
      <c r="G26" s="490" t="s">
        <v>358</v>
      </c>
      <c r="H26" s="491">
        <v>0</v>
      </c>
      <c r="I26" s="492">
        <v>20</v>
      </c>
      <c r="J26" s="491">
        <v>20</v>
      </c>
    </row>
    <row r="27" spans="1:10" ht="13" x14ac:dyDescent="0.3">
      <c r="A27" s="522"/>
      <c r="B27" s="487" t="s">
        <v>365</v>
      </c>
      <c r="C27" s="488" t="s">
        <v>50</v>
      </c>
      <c r="D27" s="489"/>
      <c r="E27" s="489">
        <v>3419</v>
      </c>
      <c r="F27" s="489">
        <v>5169</v>
      </c>
      <c r="G27" s="490" t="s">
        <v>360</v>
      </c>
      <c r="H27" s="491">
        <v>0</v>
      </c>
      <c r="I27" s="492">
        <v>20</v>
      </c>
      <c r="J27" s="491">
        <v>20</v>
      </c>
    </row>
    <row r="28" spans="1:10" ht="13" x14ac:dyDescent="0.3">
      <c r="A28" s="523"/>
      <c r="B28" s="487" t="s">
        <v>366</v>
      </c>
      <c r="C28" s="488" t="s">
        <v>50</v>
      </c>
      <c r="D28" s="489"/>
      <c r="E28" s="489">
        <v>6112</v>
      </c>
      <c r="F28" s="489">
        <v>5175</v>
      </c>
      <c r="G28" s="490"/>
      <c r="H28" s="491">
        <v>0</v>
      </c>
      <c r="I28" s="492">
        <v>10</v>
      </c>
      <c r="J28" s="491">
        <v>10</v>
      </c>
    </row>
    <row r="29" spans="1:10" ht="13" x14ac:dyDescent="0.3">
      <c r="A29" s="448" t="s">
        <v>146</v>
      </c>
      <c r="B29" s="397" t="s">
        <v>147</v>
      </c>
      <c r="C29" s="459"/>
      <c r="D29" s="448"/>
      <c r="E29" s="448">
        <v>6171</v>
      </c>
      <c r="F29" s="448">
        <v>2212</v>
      </c>
      <c r="G29" s="453"/>
      <c r="H29" s="454">
        <v>35.04</v>
      </c>
      <c r="I29" s="516">
        <v>23</v>
      </c>
      <c r="J29" s="454">
        <v>58.04</v>
      </c>
    </row>
    <row r="30" spans="1:10" ht="13" x14ac:dyDescent="0.3">
      <c r="A30" s="411"/>
      <c r="B30" s="412"/>
      <c r="C30" s="413"/>
      <c r="D30" s="413"/>
      <c r="E30" s="394"/>
      <c r="F30" s="414" t="s">
        <v>9</v>
      </c>
      <c r="G30" s="415"/>
      <c r="H30" s="416">
        <v>35.04</v>
      </c>
      <c r="I30" s="422">
        <v>1250.1600000000001</v>
      </c>
      <c r="J30" s="416">
        <v>1285.2</v>
      </c>
    </row>
    <row r="31" spans="1:10" ht="13" x14ac:dyDescent="0.3">
      <c r="A31" s="411"/>
      <c r="B31" s="417" t="s">
        <v>37</v>
      </c>
      <c r="C31" s="413"/>
      <c r="D31" s="413"/>
      <c r="E31" s="394"/>
      <c r="F31" s="414" t="s">
        <v>14</v>
      </c>
      <c r="G31" s="415"/>
      <c r="H31" s="416">
        <v>0</v>
      </c>
      <c r="I31" s="422">
        <v>1167.1600000000001</v>
      </c>
      <c r="J31" s="416">
        <v>1167.1600000000001</v>
      </c>
    </row>
    <row r="32" spans="1:10" ht="13" x14ac:dyDescent="0.3">
      <c r="A32" s="389"/>
      <c r="B32" s="394"/>
      <c r="C32" s="399"/>
      <c r="D32" s="399"/>
      <c r="E32" s="394"/>
      <c r="F32" s="418" t="s">
        <v>18</v>
      </c>
      <c r="G32" s="419"/>
      <c r="H32" s="421">
        <v>35.04</v>
      </c>
      <c r="I32" s="420">
        <v>83</v>
      </c>
      <c r="J32" s="421">
        <v>118.03999999999996</v>
      </c>
    </row>
    <row r="33" spans="1:10" ht="13" x14ac:dyDescent="0.3">
      <c r="A33" s="387" t="s">
        <v>21</v>
      </c>
      <c r="B33" s="390"/>
      <c r="C33" s="388"/>
      <c r="D33" s="388"/>
      <c r="E33" s="393"/>
      <c r="F33" s="390"/>
      <c r="G33" s="390"/>
      <c r="H33" s="392"/>
      <c r="I33" s="392"/>
      <c r="J33" s="460"/>
    </row>
    <row r="34" spans="1:10" ht="13" x14ac:dyDescent="0.3">
      <c r="A34" s="452" t="s">
        <v>8</v>
      </c>
      <c r="B34" s="397" t="s">
        <v>367</v>
      </c>
      <c r="C34" s="448"/>
      <c r="D34" s="448"/>
      <c r="E34" s="461">
        <v>3392</v>
      </c>
      <c r="F34" s="397">
        <v>5222</v>
      </c>
      <c r="G34" s="453" t="s">
        <v>211</v>
      </c>
      <c r="H34" s="401">
        <v>0</v>
      </c>
      <c r="I34" s="402">
        <v>20</v>
      </c>
      <c r="J34" s="441">
        <v>20</v>
      </c>
    </row>
    <row r="35" spans="1:10" ht="13" x14ac:dyDescent="0.3">
      <c r="A35" s="465"/>
      <c r="B35" s="397" t="s">
        <v>368</v>
      </c>
      <c r="C35" s="448"/>
      <c r="D35" s="448"/>
      <c r="E35" s="461">
        <v>3392</v>
      </c>
      <c r="F35" s="397">
        <v>5222</v>
      </c>
      <c r="G35" s="453" t="s">
        <v>170</v>
      </c>
      <c r="H35" s="401">
        <v>149</v>
      </c>
      <c r="I35" s="402">
        <v>-20</v>
      </c>
      <c r="J35" s="441">
        <v>129</v>
      </c>
    </row>
    <row r="36" spans="1:10" ht="13" x14ac:dyDescent="0.3">
      <c r="A36" s="452" t="s">
        <v>11</v>
      </c>
      <c r="B36" s="397" t="s">
        <v>369</v>
      </c>
      <c r="C36" s="448"/>
      <c r="D36" s="448"/>
      <c r="E36" s="461">
        <v>3419</v>
      </c>
      <c r="F36" s="397">
        <v>5222</v>
      </c>
      <c r="G36" s="453" t="s">
        <v>31</v>
      </c>
      <c r="H36" s="401">
        <v>0</v>
      </c>
      <c r="I36" s="402">
        <v>3</v>
      </c>
      <c r="J36" s="441">
        <v>3</v>
      </c>
    </row>
    <row r="37" spans="1:10" ht="13" x14ac:dyDescent="0.3">
      <c r="A37" s="514"/>
      <c r="B37" s="397" t="s">
        <v>370</v>
      </c>
      <c r="C37" s="448"/>
      <c r="D37" s="448"/>
      <c r="E37" s="461">
        <v>6112</v>
      </c>
      <c r="F37" s="397">
        <v>5901</v>
      </c>
      <c r="G37" s="453">
        <v>1244</v>
      </c>
      <c r="H37" s="401">
        <v>83</v>
      </c>
      <c r="I37" s="402">
        <v>-3</v>
      </c>
      <c r="J37" s="441">
        <v>80</v>
      </c>
    </row>
    <row r="38" spans="1:10" ht="13" x14ac:dyDescent="0.3">
      <c r="A38" s="452" t="s">
        <v>60</v>
      </c>
      <c r="B38" s="408" t="s">
        <v>371</v>
      </c>
      <c r="C38" s="397"/>
      <c r="D38" s="397"/>
      <c r="E38" s="476">
        <v>3419</v>
      </c>
      <c r="F38" s="409">
        <v>5222</v>
      </c>
      <c r="G38" s="424" t="s">
        <v>251</v>
      </c>
      <c r="H38" s="401">
        <v>0</v>
      </c>
      <c r="I38" s="402">
        <v>3926.2</v>
      </c>
      <c r="J38" s="468">
        <v>3926.2</v>
      </c>
    </row>
    <row r="39" spans="1:10" ht="13" x14ac:dyDescent="0.3">
      <c r="A39" s="471"/>
      <c r="B39" s="408" t="s">
        <v>372</v>
      </c>
      <c r="C39" s="397"/>
      <c r="D39" s="397"/>
      <c r="E39" s="476">
        <v>3419</v>
      </c>
      <c r="F39" s="477">
        <v>5222</v>
      </c>
      <c r="G39" s="424" t="s">
        <v>249</v>
      </c>
      <c r="H39" s="391">
        <v>0</v>
      </c>
      <c r="I39" s="402">
        <v>1064.9000000000001</v>
      </c>
      <c r="J39" s="468">
        <v>1064.9000000000001</v>
      </c>
    </row>
    <row r="40" spans="1:10" ht="13" x14ac:dyDescent="0.3">
      <c r="A40" s="464"/>
      <c r="B40" s="408" t="s">
        <v>373</v>
      </c>
      <c r="C40" s="397"/>
      <c r="D40" s="397"/>
      <c r="E40" s="476">
        <v>3419</v>
      </c>
      <c r="F40" s="477">
        <v>5222</v>
      </c>
      <c r="G40" s="424" t="s">
        <v>268</v>
      </c>
      <c r="H40" s="391">
        <v>0</v>
      </c>
      <c r="I40" s="405">
        <v>148</v>
      </c>
      <c r="J40" s="456">
        <v>148</v>
      </c>
    </row>
    <row r="41" spans="1:10" ht="13" x14ac:dyDescent="0.3">
      <c r="A41" s="464"/>
      <c r="B41" s="408" t="s">
        <v>374</v>
      </c>
      <c r="C41" s="397"/>
      <c r="D41" s="397"/>
      <c r="E41" s="476">
        <v>3419</v>
      </c>
      <c r="F41" s="477">
        <v>5222</v>
      </c>
      <c r="G41" s="424" t="s">
        <v>375</v>
      </c>
      <c r="H41" s="391">
        <v>0</v>
      </c>
      <c r="I41" s="405">
        <v>842.1</v>
      </c>
      <c r="J41" s="456">
        <v>842.1</v>
      </c>
    </row>
    <row r="42" spans="1:10" ht="13" x14ac:dyDescent="0.3">
      <c r="A42" s="464"/>
      <c r="B42" s="408" t="s">
        <v>376</v>
      </c>
      <c r="C42" s="397"/>
      <c r="D42" s="397"/>
      <c r="E42" s="476">
        <v>3419</v>
      </c>
      <c r="F42" s="477">
        <v>5222</v>
      </c>
      <c r="G42" s="424" t="s">
        <v>377</v>
      </c>
      <c r="H42" s="391">
        <v>0</v>
      </c>
      <c r="I42" s="405">
        <v>73.599999999999994</v>
      </c>
      <c r="J42" s="456">
        <v>73.599999999999994</v>
      </c>
    </row>
    <row r="43" spans="1:10" ht="13" x14ac:dyDescent="0.3">
      <c r="A43" s="464"/>
      <c r="B43" s="408" t="s">
        <v>378</v>
      </c>
      <c r="C43" s="397"/>
      <c r="D43" s="397"/>
      <c r="E43" s="476">
        <v>3419</v>
      </c>
      <c r="F43" s="477">
        <v>5222</v>
      </c>
      <c r="G43" s="424" t="s">
        <v>264</v>
      </c>
      <c r="H43" s="391">
        <v>0</v>
      </c>
      <c r="I43" s="405">
        <v>413.9</v>
      </c>
      <c r="J43" s="456">
        <v>413.9</v>
      </c>
    </row>
    <row r="44" spans="1:10" ht="13" x14ac:dyDescent="0.3">
      <c r="A44" s="464"/>
      <c r="B44" s="408" t="s">
        <v>379</v>
      </c>
      <c r="C44" s="397"/>
      <c r="D44" s="397"/>
      <c r="E44" s="476">
        <v>5512</v>
      </c>
      <c r="F44" s="477">
        <v>5222</v>
      </c>
      <c r="G44" s="424" t="s">
        <v>380</v>
      </c>
      <c r="H44" s="391">
        <v>0</v>
      </c>
      <c r="I44" s="405">
        <v>175</v>
      </c>
      <c r="J44" s="456">
        <v>175</v>
      </c>
    </row>
    <row r="45" spans="1:10" ht="13" x14ac:dyDescent="0.3">
      <c r="A45" s="464"/>
      <c r="B45" s="408" t="s">
        <v>381</v>
      </c>
      <c r="C45" s="397"/>
      <c r="D45" s="397"/>
      <c r="E45" s="476">
        <v>3421</v>
      </c>
      <c r="F45" s="477">
        <v>5222</v>
      </c>
      <c r="G45" s="424" t="s">
        <v>382</v>
      </c>
      <c r="H45" s="391">
        <v>0</v>
      </c>
      <c r="I45" s="405">
        <v>65</v>
      </c>
      <c r="J45" s="456">
        <v>65</v>
      </c>
    </row>
    <row r="46" spans="1:10" ht="13" x14ac:dyDescent="0.3">
      <c r="A46" s="464"/>
      <c r="B46" s="408" t="s">
        <v>383</v>
      </c>
      <c r="C46" s="397"/>
      <c r="D46" s="397"/>
      <c r="E46" s="476">
        <v>3419</v>
      </c>
      <c r="F46" s="477">
        <v>5222</v>
      </c>
      <c r="G46" s="424" t="s">
        <v>184</v>
      </c>
      <c r="H46" s="391">
        <v>0</v>
      </c>
      <c r="I46" s="405">
        <v>-6708.7000000000007</v>
      </c>
      <c r="J46" s="456">
        <v>-6708.7000000000007</v>
      </c>
    </row>
    <row r="47" spans="1:10" ht="13" x14ac:dyDescent="0.3">
      <c r="A47" s="410" t="s">
        <v>73</v>
      </c>
      <c r="B47" s="408" t="s">
        <v>384</v>
      </c>
      <c r="C47" s="397"/>
      <c r="D47" s="397"/>
      <c r="E47" s="409">
        <v>4378</v>
      </c>
      <c r="F47" s="409">
        <v>5223</v>
      </c>
      <c r="G47" s="424" t="s">
        <v>385</v>
      </c>
      <c r="H47" s="479">
        <v>0</v>
      </c>
      <c r="I47" s="405">
        <v>60</v>
      </c>
      <c r="J47" s="456">
        <v>60</v>
      </c>
    </row>
    <row r="48" spans="1:10" ht="13" x14ac:dyDescent="0.3">
      <c r="A48" s="464"/>
      <c r="B48" s="408" t="s">
        <v>386</v>
      </c>
      <c r="C48" s="397"/>
      <c r="D48" s="397"/>
      <c r="E48" s="409">
        <v>4374</v>
      </c>
      <c r="F48" s="409">
        <v>5223</v>
      </c>
      <c r="G48" s="424" t="s">
        <v>385</v>
      </c>
      <c r="H48" s="480">
        <v>0</v>
      </c>
      <c r="I48" s="405">
        <v>33.9</v>
      </c>
      <c r="J48" s="456">
        <v>33.9</v>
      </c>
    </row>
    <row r="49" spans="1:10" ht="13" x14ac:dyDescent="0.3">
      <c r="A49" s="464"/>
      <c r="B49" s="408" t="s">
        <v>387</v>
      </c>
      <c r="C49" s="397"/>
      <c r="D49" s="397"/>
      <c r="E49" s="409">
        <v>4312</v>
      </c>
      <c r="F49" s="409">
        <v>5223</v>
      </c>
      <c r="G49" s="424" t="s">
        <v>385</v>
      </c>
      <c r="H49" s="480">
        <v>0</v>
      </c>
      <c r="I49" s="405">
        <v>92</v>
      </c>
      <c r="J49" s="456">
        <v>92</v>
      </c>
    </row>
    <row r="50" spans="1:10" ht="13" x14ac:dyDescent="0.3">
      <c r="A50" s="464"/>
      <c r="B50" s="408" t="s">
        <v>388</v>
      </c>
      <c r="C50" s="397"/>
      <c r="D50" s="397"/>
      <c r="E50" s="409">
        <v>4374</v>
      </c>
      <c r="F50" s="409">
        <v>5223</v>
      </c>
      <c r="G50" s="424" t="s">
        <v>385</v>
      </c>
      <c r="H50" s="480">
        <v>0</v>
      </c>
      <c r="I50" s="405">
        <v>70.2</v>
      </c>
      <c r="J50" s="456">
        <v>70.2</v>
      </c>
    </row>
    <row r="51" spans="1:10" ht="13" x14ac:dyDescent="0.3">
      <c r="A51" s="472"/>
      <c r="B51" s="408" t="s">
        <v>389</v>
      </c>
      <c r="C51" s="397"/>
      <c r="D51" s="397"/>
      <c r="E51" s="409">
        <v>4359</v>
      </c>
      <c r="F51" s="409">
        <v>5223</v>
      </c>
      <c r="G51" s="424" t="s">
        <v>385</v>
      </c>
      <c r="H51" s="480">
        <v>0</v>
      </c>
      <c r="I51" s="478">
        <v>7.9</v>
      </c>
      <c r="J51" s="380">
        <v>7.9</v>
      </c>
    </row>
    <row r="52" spans="1:10" ht="13" x14ac:dyDescent="0.3">
      <c r="A52" s="464"/>
      <c r="B52" s="408" t="s">
        <v>390</v>
      </c>
      <c r="C52" s="397"/>
      <c r="D52" s="397"/>
      <c r="E52" s="409">
        <v>4374</v>
      </c>
      <c r="F52" s="409">
        <v>5223</v>
      </c>
      <c r="G52" s="424" t="s">
        <v>385</v>
      </c>
      <c r="H52" s="480">
        <v>0</v>
      </c>
      <c r="I52" s="478">
        <v>123.5</v>
      </c>
      <c r="J52" s="380">
        <v>123.5</v>
      </c>
    </row>
    <row r="53" spans="1:10" ht="13" x14ac:dyDescent="0.3">
      <c r="A53" s="464"/>
      <c r="B53" s="408" t="s">
        <v>391</v>
      </c>
      <c r="C53" s="397"/>
      <c r="D53" s="397"/>
      <c r="E53" s="409">
        <v>4350</v>
      </c>
      <c r="F53" s="409">
        <v>5223</v>
      </c>
      <c r="G53" s="424" t="s">
        <v>385</v>
      </c>
      <c r="H53" s="480">
        <v>0</v>
      </c>
      <c r="I53" s="405">
        <v>507</v>
      </c>
      <c r="J53" s="456">
        <v>507</v>
      </c>
    </row>
    <row r="54" spans="1:10" ht="13" x14ac:dyDescent="0.3">
      <c r="A54" s="464"/>
      <c r="B54" s="408" t="s">
        <v>392</v>
      </c>
      <c r="C54" s="397"/>
      <c r="D54" s="397"/>
      <c r="E54" s="409">
        <v>4351</v>
      </c>
      <c r="F54" s="409">
        <v>5223</v>
      </c>
      <c r="G54" s="424" t="s">
        <v>385</v>
      </c>
      <c r="H54" s="480">
        <v>0</v>
      </c>
      <c r="I54" s="405">
        <v>295.5</v>
      </c>
      <c r="J54" s="456">
        <v>295.5</v>
      </c>
    </row>
    <row r="55" spans="1:10" ht="13" x14ac:dyDescent="0.3">
      <c r="A55" s="446"/>
      <c r="B55" s="408" t="s">
        <v>393</v>
      </c>
      <c r="C55" s="397"/>
      <c r="D55" s="397"/>
      <c r="E55" s="409">
        <v>4357</v>
      </c>
      <c r="F55" s="409">
        <v>5222</v>
      </c>
      <c r="G55" s="424" t="s">
        <v>25</v>
      </c>
      <c r="H55" s="480">
        <v>3531</v>
      </c>
      <c r="I55" s="405">
        <v>-1190</v>
      </c>
      <c r="J55" s="456">
        <v>2341</v>
      </c>
    </row>
    <row r="56" spans="1:10" ht="13" x14ac:dyDescent="0.3">
      <c r="A56" s="410" t="s">
        <v>125</v>
      </c>
      <c r="B56" s="408" t="s">
        <v>394</v>
      </c>
      <c r="C56" s="397"/>
      <c r="D56" s="397"/>
      <c r="E56" s="409">
        <v>4357</v>
      </c>
      <c r="F56" s="409">
        <v>5222</v>
      </c>
      <c r="G56" s="424" t="s">
        <v>395</v>
      </c>
      <c r="H56" s="480">
        <v>0</v>
      </c>
      <c r="I56" s="405">
        <v>244.4</v>
      </c>
      <c r="J56" s="456">
        <v>244.4</v>
      </c>
    </row>
    <row r="57" spans="1:10" ht="13" x14ac:dyDescent="0.3">
      <c r="A57" s="464"/>
      <c r="B57" s="408" t="s">
        <v>396</v>
      </c>
      <c r="C57" s="397"/>
      <c r="D57" s="397"/>
      <c r="E57" s="409">
        <v>4355</v>
      </c>
      <c r="F57" s="409">
        <v>5222</v>
      </c>
      <c r="G57" s="424" t="s">
        <v>395</v>
      </c>
      <c r="H57" s="480">
        <v>0</v>
      </c>
      <c r="I57" s="466">
        <v>4.2</v>
      </c>
      <c r="J57" s="467">
        <v>4.2</v>
      </c>
    </row>
    <row r="58" spans="1:10" ht="13" x14ac:dyDescent="0.3">
      <c r="A58" s="464"/>
      <c r="B58" s="408" t="s">
        <v>397</v>
      </c>
      <c r="C58" s="397"/>
      <c r="D58" s="397"/>
      <c r="E58" s="409">
        <v>4356</v>
      </c>
      <c r="F58" s="409">
        <v>5222</v>
      </c>
      <c r="G58" s="424" t="s">
        <v>395</v>
      </c>
      <c r="H58" s="480">
        <v>0</v>
      </c>
      <c r="I58" s="402">
        <v>97.1</v>
      </c>
      <c r="J58" s="468">
        <v>97.1</v>
      </c>
    </row>
    <row r="59" spans="1:10" ht="13" x14ac:dyDescent="0.3">
      <c r="A59" s="464"/>
      <c r="B59" s="408" t="s">
        <v>398</v>
      </c>
      <c r="C59" s="397"/>
      <c r="D59" s="397"/>
      <c r="E59" s="409">
        <v>4354</v>
      </c>
      <c r="F59" s="409">
        <v>5222</v>
      </c>
      <c r="G59" s="424" t="s">
        <v>395</v>
      </c>
      <c r="H59" s="480">
        <v>0</v>
      </c>
      <c r="I59" s="402">
        <v>225.4</v>
      </c>
      <c r="J59" s="468">
        <v>225.4</v>
      </c>
    </row>
    <row r="60" spans="1:10" ht="13" x14ac:dyDescent="0.3">
      <c r="A60" s="464"/>
      <c r="B60" s="408" t="s">
        <v>399</v>
      </c>
      <c r="C60" s="397"/>
      <c r="D60" s="397"/>
      <c r="E60" s="409">
        <v>4351</v>
      </c>
      <c r="F60" s="409">
        <v>5222</v>
      </c>
      <c r="G60" s="424" t="s">
        <v>395</v>
      </c>
      <c r="H60" s="480">
        <v>0</v>
      </c>
      <c r="I60" s="402">
        <v>33.5</v>
      </c>
      <c r="J60" s="468">
        <v>33.5</v>
      </c>
    </row>
    <row r="61" spans="1:10" ht="13" x14ac:dyDescent="0.3">
      <c r="A61" s="446"/>
      <c r="B61" s="408" t="s">
        <v>400</v>
      </c>
      <c r="C61" s="397"/>
      <c r="D61" s="397"/>
      <c r="E61" s="409">
        <v>4357</v>
      </c>
      <c r="F61" s="409">
        <v>5222</v>
      </c>
      <c r="G61" s="424" t="s">
        <v>25</v>
      </c>
      <c r="H61" s="480">
        <v>3531</v>
      </c>
      <c r="I61" s="402">
        <v>-604.6</v>
      </c>
      <c r="J61" s="468">
        <v>2926.4</v>
      </c>
    </row>
    <row r="62" spans="1:10" ht="13" x14ac:dyDescent="0.3">
      <c r="A62" s="410" t="s">
        <v>143</v>
      </c>
      <c r="B62" s="408" t="s">
        <v>401</v>
      </c>
      <c r="C62" s="397"/>
      <c r="D62" s="397"/>
      <c r="E62" s="409">
        <v>4378</v>
      </c>
      <c r="F62" s="409">
        <v>5221</v>
      </c>
      <c r="G62" s="424" t="s">
        <v>402</v>
      </c>
      <c r="H62" s="480">
        <v>0</v>
      </c>
      <c r="I62" s="402">
        <v>88</v>
      </c>
      <c r="J62" s="468">
        <v>88</v>
      </c>
    </row>
    <row r="63" spans="1:10" ht="13" x14ac:dyDescent="0.3">
      <c r="A63" s="481"/>
      <c r="B63" s="408" t="s">
        <v>403</v>
      </c>
      <c r="C63" s="397"/>
      <c r="D63" s="397"/>
      <c r="E63" s="409">
        <v>4376</v>
      </c>
      <c r="F63" s="409">
        <v>5221</v>
      </c>
      <c r="G63" s="424" t="s">
        <v>402</v>
      </c>
      <c r="H63" s="391">
        <v>0</v>
      </c>
      <c r="I63" s="474">
        <v>92.7</v>
      </c>
      <c r="J63" s="380">
        <v>92.7</v>
      </c>
    </row>
    <row r="64" spans="1:10" ht="13" x14ac:dyDescent="0.3">
      <c r="A64" s="473"/>
      <c r="B64" s="408" t="s">
        <v>404</v>
      </c>
      <c r="C64" s="397"/>
      <c r="D64" s="397"/>
      <c r="E64" s="409">
        <v>4357</v>
      </c>
      <c r="F64" s="409">
        <v>5222</v>
      </c>
      <c r="G64" s="424" t="s">
        <v>25</v>
      </c>
      <c r="H64" s="480">
        <v>3531</v>
      </c>
      <c r="I64" s="475">
        <v>-180.7</v>
      </c>
      <c r="J64" s="380">
        <v>3350.3</v>
      </c>
    </row>
    <row r="65" spans="1:10" ht="13" x14ac:dyDescent="0.3">
      <c r="A65" s="482" t="s">
        <v>146</v>
      </c>
      <c r="B65" s="408" t="s">
        <v>405</v>
      </c>
      <c r="C65" s="397"/>
      <c r="D65" s="448"/>
      <c r="E65" s="409">
        <v>4375</v>
      </c>
      <c r="F65" s="477">
        <v>5222</v>
      </c>
      <c r="G65" s="424" t="s">
        <v>406</v>
      </c>
      <c r="H65" s="391">
        <v>0</v>
      </c>
      <c r="I65" s="475">
        <v>302.89999999999998</v>
      </c>
      <c r="J65" s="380">
        <v>302.89999999999998</v>
      </c>
    </row>
    <row r="66" spans="1:10" ht="13" x14ac:dyDescent="0.3">
      <c r="A66" s="446"/>
      <c r="B66" s="408" t="s">
        <v>407</v>
      </c>
      <c r="C66" s="397"/>
      <c r="D66" s="397"/>
      <c r="E66" s="409">
        <v>4357</v>
      </c>
      <c r="F66" s="409">
        <v>5222</v>
      </c>
      <c r="G66" s="424" t="s">
        <v>25</v>
      </c>
      <c r="H66" s="480">
        <v>3531</v>
      </c>
      <c r="I66" s="475">
        <v>-302.89999999999998</v>
      </c>
      <c r="J66" s="380">
        <v>3228.1</v>
      </c>
    </row>
    <row r="67" spans="1:10" ht="13" x14ac:dyDescent="0.3">
      <c r="A67" s="410" t="s">
        <v>148</v>
      </c>
      <c r="B67" s="408" t="s">
        <v>408</v>
      </c>
      <c r="C67" s="397"/>
      <c r="D67" s="448"/>
      <c r="E67" s="409">
        <v>4356</v>
      </c>
      <c r="F67" s="477">
        <v>5221</v>
      </c>
      <c r="G67" s="424" t="s">
        <v>409</v>
      </c>
      <c r="H67" s="391">
        <v>0</v>
      </c>
      <c r="I67" s="475">
        <v>51.8</v>
      </c>
      <c r="J67" s="380">
        <v>51.8</v>
      </c>
    </row>
    <row r="68" spans="1:10" ht="13" x14ac:dyDescent="0.3">
      <c r="A68" s="473"/>
      <c r="B68" s="408" t="s">
        <v>410</v>
      </c>
      <c r="C68" s="397"/>
      <c r="D68" s="397"/>
      <c r="E68" s="409">
        <v>4357</v>
      </c>
      <c r="F68" s="409">
        <v>5222</v>
      </c>
      <c r="G68" s="424" t="s">
        <v>25</v>
      </c>
      <c r="H68" s="480">
        <v>3531</v>
      </c>
      <c r="I68" s="474">
        <v>-51.8</v>
      </c>
      <c r="J68" s="380">
        <v>3479.2</v>
      </c>
    </row>
    <row r="69" spans="1:10" ht="13" x14ac:dyDescent="0.3">
      <c r="A69" s="482" t="s">
        <v>156</v>
      </c>
      <c r="B69" s="408" t="s">
        <v>411</v>
      </c>
      <c r="C69" s="448"/>
      <c r="D69" s="448"/>
      <c r="E69" s="476">
        <v>4371</v>
      </c>
      <c r="F69" s="477">
        <v>5222</v>
      </c>
      <c r="G69" s="424" t="s">
        <v>412</v>
      </c>
      <c r="H69" s="479">
        <v>0</v>
      </c>
      <c r="I69" s="474">
        <v>62.6</v>
      </c>
      <c r="J69" s="380">
        <v>62.6</v>
      </c>
    </row>
    <row r="70" spans="1:10" ht="13" x14ac:dyDescent="0.3">
      <c r="A70" s="473"/>
      <c r="B70" s="408" t="s">
        <v>413</v>
      </c>
      <c r="C70" s="397"/>
      <c r="D70" s="397"/>
      <c r="E70" s="409">
        <v>4357</v>
      </c>
      <c r="F70" s="409">
        <v>5222</v>
      </c>
      <c r="G70" s="424" t="s">
        <v>25</v>
      </c>
      <c r="H70" s="480">
        <v>3531</v>
      </c>
      <c r="I70" s="474">
        <v>-62.6</v>
      </c>
      <c r="J70" s="380">
        <v>3468.4</v>
      </c>
    </row>
    <row r="71" spans="1:10" ht="13" x14ac:dyDescent="0.3">
      <c r="A71" s="482" t="s">
        <v>190</v>
      </c>
      <c r="B71" s="485" t="s">
        <v>414</v>
      </c>
      <c r="C71" s="447"/>
      <c r="D71" s="382"/>
      <c r="E71" s="484">
        <v>4356</v>
      </c>
      <c r="F71" s="484">
        <v>5229</v>
      </c>
      <c r="G71" s="463" t="s">
        <v>415</v>
      </c>
      <c r="H71" s="470">
        <v>0</v>
      </c>
      <c r="I71" s="474">
        <v>9.9</v>
      </c>
      <c r="J71" s="380">
        <v>9.9</v>
      </c>
    </row>
    <row r="72" spans="1:10" ht="13" x14ac:dyDescent="0.3">
      <c r="A72" s="481"/>
      <c r="B72" s="485" t="s">
        <v>416</v>
      </c>
      <c r="C72" s="447"/>
      <c r="D72" s="382"/>
      <c r="E72" s="484">
        <v>4357</v>
      </c>
      <c r="F72" s="484">
        <v>5229</v>
      </c>
      <c r="G72" s="463" t="s">
        <v>415</v>
      </c>
      <c r="H72" s="470">
        <v>0</v>
      </c>
      <c r="I72" s="474">
        <v>34.200000000000003</v>
      </c>
      <c r="J72" s="380">
        <v>34.200000000000003</v>
      </c>
    </row>
    <row r="73" spans="1:10" ht="13" x14ac:dyDescent="0.3">
      <c r="A73" s="481"/>
      <c r="B73" s="485" t="s">
        <v>417</v>
      </c>
      <c r="C73" s="447"/>
      <c r="D73" s="382"/>
      <c r="E73" s="484">
        <v>3525</v>
      </c>
      <c r="F73" s="484">
        <v>5229</v>
      </c>
      <c r="G73" s="463" t="s">
        <v>415</v>
      </c>
      <c r="H73" s="470">
        <v>0</v>
      </c>
      <c r="I73" s="474">
        <v>2.2999999999999998</v>
      </c>
      <c r="J73" s="380">
        <v>2.2999999999999998</v>
      </c>
    </row>
    <row r="74" spans="1:10" ht="13" x14ac:dyDescent="0.3">
      <c r="A74" s="481"/>
      <c r="B74" s="485" t="s">
        <v>418</v>
      </c>
      <c r="C74" s="447"/>
      <c r="D74" s="382"/>
      <c r="E74" s="484">
        <v>4357</v>
      </c>
      <c r="F74" s="484">
        <v>5229</v>
      </c>
      <c r="G74" s="463" t="s">
        <v>415</v>
      </c>
      <c r="H74" s="470">
        <v>0</v>
      </c>
      <c r="I74" s="474">
        <v>16.399999999999999</v>
      </c>
      <c r="J74" s="380">
        <v>16.399999999999999</v>
      </c>
    </row>
    <row r="75" spans="1:10" ht="13" x14ac:dyDescent="0.3">
      <c r="A75" s="473"/>
      <c r="B75" s="485" t="s">
        <v>419</v>
      </c>
      <c r="C75" s="447"/>
      <c r="D75" s="382"/>
      <c r="E75" s="484">
        <v>4357</v>
      </c>
      <c r="F75" s="484">
        <v>5222</v>
      </c>
      <c r="G75" s="463" t="s">
        <v>25</v>
      </c>
      <c r="H75" s="470">
        <v>3531</v>
      </c>
      <c r="I75" s="474">
        <v>-62.8</v>
      </c>
      <c r="J75" s="380">
        <v>3468.2</v>
      </c>
    </row>
    <row r="76" spans="1:10" ht="13" x14ac:dyDescent="0.3">
      <c r="A76" s="410" t="s">
        <v>203</v>
      </c>
      <c r="B76" s="408" t="s">
        <v>420</v>
      </c>
      <c r="C76" s="397"/>
      <c r="D76" s="397"/>
      <c r="E76" s="476">
        <v>4225</v>
      </c>
      <c r="F76" s="477">
        <v>5221</v>
      </c>
      <c r="G76" s="424" t="s">
        <v>421</v>
      </c>
      <c r="H76" s="391">
        <v>0</v>
      </c>
      <c r="I76" s="402">
        <v>100</v>
      </c>
      <c r="J76" s="380">
        <v>100</v>
      </c>
    </row>
    <row r="77" spans="1:10" ht="13" x14ac:dyDescent="0.3">
      <c r="A77" s="446"/>
      <c r="B77" s="408" t="s">
        <v>422</v>
      </c>
      <c r="C77" s="397"/>
      <c r="D77" s="397"/>
      <c r="E77" s="409">
        <v>4399</v>
      </c>
      <c r="F77" s="409">
        <v>5222</v>
      </c>
      <c r="G77" s="424" t="s">
        <v>25</v>
      </c>
      <c r="H77" s="480">
        <v>300</v>
      </c>
      <c r="I77" s="474">
        <v>-100</v>
      </c>
      <c r="J77" s="380">
        <v>200</v>
      </c>
    </row>
    <row r="78" spans="1:10" ht="13" x14ac:dyDescent="0.3">
      <c r="A78" s="410" t="s">
        <v>206</v>
      </c>
      <c r="B78" s="408" t="s">
        <v>423</v>
      </c>
      <c r="C78" s="397"/>
      <c r="D78" s="397"/>
      <c r="E78" s="476">
        <v>3514</v>
      </c>
      <c r="F78" s="477">
        <v>5222</v>
      </c>
      <c r="G78" s="424" t="s">
        <v>424</v>
      </c>
      <c r="H78" s="391">
        <v>0</v>
      </c>
      <c r="I78" s="483">
        <v>199.76</v>
      </c>
      <c r="J78" s="380">
        <v>199.76</v>
      </c>
    </row>
    <row r="79" spans="1:10" ht="13" x14ac:dyDescent="0.3">
      <c r="A79" s="446"/>
      <c r="B79" s="462" t="s">
        <v>425</v>
      </c>
      <c r="C79" s="381"/>
      <c r="D79" s="381"/>
      <c r="E79" s="484">
        <v>3514</v>
      </c>
      <c r="F79" s="484">
        <v>5222</v>
      </c>
      <c r="G79" s="463"/>
      <c r="H79" s="470">
        <v>200</v>
      </c>
      <c r="I79" s="483">
        <v>-199.76</v>
      </c>
      <c r="J79" s="380">
        <v>0.24000000000000909</v>
      </c>
    </row>
    <row r="80" spans="1:10" ht="13" x14ac:dyDescent="0.3">
      <c r="A80" s="410" t="s">
        <v>209</v>
      </c>
      <c r="B80" s="408" t="s">
        <v>426</v>
      </c>
      <c r="C80" s="397"/>
      <c r="D80" s="397"/>
      <c r="E80" s="476">
        <v>3319</v>
      </c>
      <c r="F80" s="409">
        <v>5222</v>
      </c>
      <c r="G80" s="424" t="s">
        <v>427</v>
      </c>
      <c r="H80" s="479">
        <v>0</v>
      </c>
      <c r="I80" s="483">
        <v>95.8</v>
      </c>
      <c r="J80" s="380">
        <v>95.8</v>
      </c>
    </row>
    <row r="81" spans="1:10" ht="13" x14ac:dyDescent="0.3">
      <c r="A81" s="464"/>
      <c r="B81" s="408" t="s">
        <v>428</v>
      </c>
      <c r="C81" s="397"/>
      <c r="D81" s="397"/>
      <c r="E81" s="476">
        <v>3319</v>
      </c>
      <c r="F81" s="409">
        <v>5222</v>
      </c>
      <c r="G81" s="424" t="s">
        <v>429</v>
      </c>
      <c r="H81" s="479">
        <v>0</v>
      </c>
      <c r="I81" s="483">
        <v>135</v>
      </c>
      <c r="J81" s="380">
        <v>135</v>
      </c>
    </row>
    <row r="82" spans="1:10" ht="13" x14ac:dyDescent="0.3">
      <c r="A82" s="446"/>
      <c r="B82" s="408" t="s">
        <v>430</v>
      </c>
      <c r="C82" s="397"/>
      <c r="D82" s="397"/>
      <c r="E82" s="476">
        <v>3392</v>
      </c>
      <c r="F82" s="409">
        <v>5222</v>
      </c>
      <c r="G82" s="424" t="s">
        <v>172</v>
      </c>
      <c r="H82" s="479">
        <v>351.2</v>
      </c>
      <c r="I82" s="483">
        <v>-230.8</v>
      </c>
      <c r="J82" s="380">
        <v>120.39999999999998</v>
      </c>
    </row>
    <row r="83" spans="1:10" ht="13" x14ac:dyDescent="0.3">
      <c r="A83" s="410" t="s">
        <v>213</v>
      </c>
      <c r="B83" s="408" t="s">
        <v>431</v>
      </c>
      <c r="C83" s="397"/>
      <c r="D83" s="397"/>
      <c r="E83" s="476">
        <v>5512</v>
      </c>
      <c r="F83" s="409">
        <v>5222</v>
      </c>
      <c r="G83" s="424" t="s">
        <v>432</v>
      </c>
      <c r="H83" s="479">
        <v>0</v>
      </c>
      <c r="I83" s="483">
        <v>50</v>
      </c>
      <c r="J83" s="380">
        <v>50</v>
      </c>
    </row>
    <row r="84" spans="1:10" ht="13" x14ac:dyDescent="0.3">
      <c r="A84" s="446"/>
      <c r="B84" s="408" t="s">
        <v>433</v>
      </c>
      <c r="C84" s="397"/>
      <c r="D84" s="397"/>
      <c r="E84" s="476">
        <v>5212</v>
      </c>
      <c r="F84" s="409">
        <v>5169</v>
      </c>
      <c r="G84" s="424"/>
      <c r="H84" s="479">
        <v>400</v>
      </c>
      <c r="I84" s="483">
        <v>-50</v>
      </c>
      <c r="J84" s="380">
        <v>350</v>
      </c>
    </row>
    <row r="85" spans="1:10" ht="13" x14ac:dyDescent="0.3">
      <c r="A85" s="486" t="s">
        <v>217</v>
      </c>
      <c r="B85" s="408" t="s">
        <v>434</v>
      </c>
      <c r="C85" s="397"/>
      <c r="D85" s="397"/>
      <c r="E85" s="476">
        <v>2221</v>
      </c>
      <c r="F85" s="409">
        <v>5213</v>
      </c>
      <c r="G85" s="424"/>
      <c r="H85" s="479">
        <v>1977</v>
      </c>
      <c r="I85" s="483">
        <v>23</v>
      </c>
      <c r="J85" s="380">
        <v>2000</v>
      </c>
    </row>
    <row r="86" spans="1:10" ht="13" x14ac:dyDescent="0.3">
      <c r="A86" s="410" t="s">
        <v>221</v>
      </c>
      <c r="B86" s="408" t="s">
        <v>435</v>
      </c>
      <c r="C86" s="397"/>
      <c r="D86" s="397"/>
      <c r="E86" s="476">
        <v>6171</v>
      </c>
      <c r="F86" s="409">
        <v>5024</v>
      </c>
      <c r="G86" s="424"/>
      <c r="H86" s="479">
        <v>0</v>
      </c>
      <c r="I86" s="483">
        <v>95.13</v>
      </c>
      <c r="J86" s="380">
        <v>95.13</v>
      </c>
    </row>
    <row r="87" spans="1:10" ht="13" x14ac:dyDescent="0.3">
      <c r="A87" s="446"/>
      <c r="B87" s="408" t="s">
        <v>436</v>
      </c>
      <c r="C87" s="397"/>
      <c r="D87" s="397"/>
      <c r="E87" s="476">
        <v>6171</v>
      </c>
      <c r="F87" s="409">
        <v>5011</v>
      </c>
      <c r="G87" s="424"/>
      <c r="H87" s="479">
        <v>48184.55</v>
      </c>
      <c r="I87" s="483">
        <v>-95.13</v>
      </c>
      <c r="J87" s="380">
        <v>48089.420000000006</v>
      </c>
    </row>
    <row r="88" spans="1:10" ht="13" x14ac:dyDescent="0.3">
      <c r="A88" s="410" t="s">
        <v>224</v>
      </c>
      <c r="B88" s="408" t="s">
        <v>437</v>
      </c>
      <c r="C88" s="397"/>
      <c r="D88" s="397"/>
      <c r="E88" s="476">
        <v>4312</v>
      </c>
      <c r="F88" s="409">
        <v>5221</v>
      </c>
      <c r="G88" s="424" t="s">
        <v>438</v>
      </c>
      <c r="H88" s="479">
        <v>0</v>
      </c>
      <c r="I88" s="483">
        <v>17.2</v>
      </c>
      <c r="J88" s="380">
        <v>17.2</v>
      </c>
    </row>
    <row r="89" spans="1:10" ht="13" x14ac:dyDescent="0.3">
      <c r="A89" s="464"/>
      <c r="B89" s="408" t="s">
        <v>439</v>
      </c>
      <c r="C89" s="397"/>
      <c r="D89" s="397"/>
      <c r="E89" s="476">
        <v>4379</v>
      </c>
      <c r="F89" s="409">
        <v>5221</v>
      </c>
      <c r="G89" s="424" t="s">
        <v>438</v>
      </c>
      <c r="H89" s="479">
        <v>0</v>
      </c>
      <c r="I89" s="483">
        <v>17.3</v>
      </c>
      <c r="J89" s="380">
        <v>17.3</v>
      </c>
    </row>
    <row r="90" spans="1:10" ht="13" x14ac:dyDescent="0.3">
      <c r="A90" s="464"/>
      <c r="B90" s="408" t="s">
        <v>440</v>
      </c>
      <c r="C90" s="397"/>
      <c r="D90" s="397"/>
      <c r="E90" s="476">
        <v>4357</v>
      </c>
      <c r="F90" s="409">
        <v>5339</v>
      </c>
      <c r="G90" s="424" t="s">
        <v>441</v>
      </c>
      <c r="H90" s="479">
        <v>0</v>
      </c>
      <c r="I90" s="483">
        <v>3</v>
      </c>
      <c r="J90" s="380">
        <v>3</v>
      </c>
    </row>
    <row r="91" spans="1:10" ht="13" x14ac:dyDescent="0.3">
      <c r="A91" s="464"/>
      <c r="B91" s="408" t="s">
        <v>442</v>
      </c>
      <c r="C91" s="397"/>
      <c r="D91" s="397"/>
      <c r="E91" s="476">
        <v>3543</v>
      </c>
      <c r="F91" s="409">
        <v>5229</v>
      </c>
      <c r="G91" s="424" t="s">
        <v>443</v>
      </c>
      <c r="H91" s="479">
        <v>0</v>
      </c>
      <c r="I91" s="483">
        <v>26.9</v>
      </c>
      <c r="J91" s="380">
        <v>26.9</v>
      </c>
    </row>
    <row r="92" spans="1:10" ht="13" x14ac:dyDescent="0.3">
      <c r="A92" s="464"/>
      <c r="B92" s="408" t="s">
        <v>444</v>
      </c>
      <c r="C92" s="397"/>
      <c r="D92" s="397"/>
      <c r="E92" s="476">
        <v>4351</v>
      </c>
      <c r="F92" s="409">
        <v>5222</v>
      </c>
      <c r="G92" s="424" t="s">
        <v>424</v>
      </c>
      <c r="H92" s="479">
        <v>0</v>
      </c>
      <c r="I92" s="483">
        <v>20</v>
      </c>
      <c r="J92" s="380">
        <v>20</v>
      </c>
    </row>
    <row r="93" spans="1:10" ht="13" x14ac:dyDescent="0.3">
      <c r="A93" s="446"/>
      <c r="B93" s="408" t="s">
        <v>445</v>
      </c>
      <c r="C93" s="397"/>
      <c r="D93" s="397"/>
      <c r="E93" s="409">
        <v>4357</v>
      </c>
      <c r="F93" s="409">
        <v>5222</v>
      </c>
      <c r="G93" s="424" t="s">
        <v>25</v>
      </c>
      <c r="H93" s="480">
        <v>3531</v>
      </c>
      <c r="I93" s="483">
        <v>-84.4</v>
      </c>
      <c r="J93" s="380">
        <v>3446.6</v>
      </c>
    </row>
    <row r="94" spans="1:10" ht="13" x14ac:dyDescent="0.3">
      <c r="A94" s="410" t="s">
        <v>446</v>
      </c>
      <c r="B94" s="408" t="s">
        <v>447</v>
      </c>
      <c r="C94" s="397"/>
      <c r="D94" s="397"/>
      <c r="E94" s="476">
        <v>4349</v>
      </c>
      <c r="F94" s="409">
        <v>5222</v>
      </c>
      <c r="G94" s="424" t="s">
        <v>448</v>
      </c>
      <c r="H94" s="479">
        <v>0</v>
      </c>
      <c r="I94" s="483">
        <v>10</v>
      </c>
      <c r="J94" s="380">
        <v>10</v>
      </c>
    </row>
    <row r="95" spans="1:10" ht="13" x14ac:dyDescent="0.3">
      <c r="A95" s="446"/>
      <c r="B95" s="408" t="s">
        <v>449</v>
      </c>
      <c r="C95" s="397"/>
      <c r="D95" s="397"/>
      <c r="E95" s="476">
        <v>4343</v>
      </c>
      <c r="F95" s="409">
        <v>5222</v>
      </c>
      <c r="G95" s="424" t="s">
        <v>177</v>
      </c>
      <c r="H95" s="479">
        <v>95</v>
      </c>
      <c r="I95" s="483">
        <v>-10</v>
      </c>
      <c r="J95" s="380">
        <v>85</v>
      </c>
    </row>
    <row r="96" spans="1:10" ht="13" x14ac:dyDescent="0.3">
      <c r="A96" s="512" t="s">
        <v>450</v>
      </c>
      <c r="B96" s="497" t="s">
        <v>451</v>
      </c>
      <c r="C96" s="488" t="s">
        <v>50</v>
      </c>
      <c r="D96" s="489"/>
      <c r="E96" s="503">
        <v>2219</v>
      </c>
      <c r="F96" s="503">
        <v>5171</v>
      </c>
      <c r="G96" s="504" t="s">
        <v>452</v>
      </c>
      <c r="H96" s="505">
        <v>0</v>
      </c>
      <c r="I96" s="506">
        <v>128.07</v>
      </c>
      <c r="J96" s="513">
        <v>128.07</v>
      </c>
    </row>
    <row r="97" spans="1:10" ht="13" x14ac:dyDescent="0.3">
      <c r="A97" s="515"/>
      <c r="B97" s="408" t="s">
        <v>453</v>
      </c>
      <c r="C97" s="397"/>
      <c r="D97" s="397"/>
      <c r="E97" s="507">
        <v>4357</v>
      </c>
      <c r="F97" s="508">
        <v>5222</v>
      </c>
      <c r="G97" s="509" t="s">
        <v>25</v>
      </c>
      <c r="H97" s="480">
        <v>3531</v>
      </c>
      <c r="I97" s="483">
        <v>-128.07</v>
      </c>
      <c r="J97" s="380">
        <v>3402.93</v>
      </c>
    </row>
    <row r="98" spans="1:10" ht="13" x14ac:dyDescent="0.3">
      <c r="A98" s="410" t="s">
        <v>454</v>
      </c>
      <c r="B98" s="408" t="s">
        <v>455</v>
      </c>
      <c r="C98" s="397"/>
      <c r="D98" s="397">
        <v>13010</v>
      </c>
      <c r="E98" s="476">
        <v>4339</v>
      </c>
      <c r="F98" s="409">
        <v>5424</v>
      </c>
      <c r="G98" s="424" t="s">
        <v>233</v>
      </c>
      <c r="H98" s="479">
        <v>0</v>
      </c>
      <c r="I98" s="483">
        <v>3</v>
      </c>
      <c r="J98" s="380">
        <v>3</v>
      </c>
    </row>
    <row r="99" spans="1:10" ht="13" x14ac:dyDescent="0.3">
      <c r="A99" s="446"/>
      <c r="B99" s="408" t="s">
        <v>456</v>
      </c>
      <c r="C99" s="397"/>
      <c r="D99" s="397">
        <v>13010</v>
      </c>
      <c r="E99" s="476">
        <v>4339</v>
      </c>
      <c r="F99" s="409">
        <v>5499</v>
      </c>
      <c r="G99" s="424" t="s">
        <v>233</v>
      </c>
      <c r="H99" s="479">
        <v>71</v>
      </c>
      <c r="I99" s="483">
        <v>-3</v>
      </c>
      <c r="J99" s="380">
        <v>68</v>
      </c>
    </row>
    <row r="100" spans="1:10" ht="13" x14ac:dyDescent="0.3">
      <c r="A100" s="521" t="s">
        <v>457</v>
      </c>
      <c r="B100" s="457" t="s">
        <v>458</v>
      </c>
      <c r="C100" s="397"/>
      <c r="D100" s="397"/>
      <c r="E100" s="409">
        <v>4372</v>
      </c>
      <c r="F100" s="517">
        <v>5175</v>
      </c>
      <c r="G100" s="518" t="s">
        <v>459</v>
      </c>
      <c r="H100" s="519">
        <v>18</v>
      </c>
      <c r="I100" s="520">
        <v>12</v>
      </c>
      <c r="J100" s="524">
        <v>30</v>
      </c>
    </row>
    <row r="101" spans="1:10" ht="13" x14ac:dyDescent="0.3">
      <c r="A101" s="521"/>
      <c r="B101" s="457" t="s">
        <v>460</v>
      </c>
      <c r="C101" s="397"/>
      <c r="D101" s="397"/>
      <c r="E101" s="409">
        <v>4372</v>
      </c>
      <c r="F101" s="517">
        <v>5169</v>
      </c>
      <c r="G101" s="518" t="s">
        <v>459</v>
      </c>
      <c r="H101" s="519">
        <v>80</v>
      </c>
      <c r="I101" s="520">
        <v>-12</v>
      </c>
      <c r="J101" s="524">
        <v>68</v>
      </c>
    </row>
    <row r="102" spans="1:10" ht="13" x14ac:dyDescent="0.3">
      <c r="A102" s="410" t="s">
        <v>461</v>
      </c>
      <c r="B102" s="408" t="s">
        <v>462</v>
      </c>
      <c r="C102" s="397"/>
      <c r="D102" s="397">
        <v>103533063</v>
      </c>
      <c r="E102" s="507">
        <v>3113</v>
      </c>
      <c r="F102" s="508">
        <v>5136</v>
      </c>
      <c r="G102" s="455" t="s">
        <v>463</v>
      </c>
      <c r="H102" s="480">
        <v>0</v>
      </c>
      <c r="I102" s="483">
        <v>1</v>
      </c>
      <c r="J102" s="456">
        <v>1</v>
      </c>
    </row>
    <row r="103" spans="1:10" ht="13" x14ac:dyDescent="0.3">
      <c r="A103" s="446"/>
      <c r="B103" s="408" t="s">
        <v>464</v>
      </c>
      <c r="C103" s="397"/>
      <c r="D103" s="397">
        <v>103533063</v>
      </c>
      <c r="E103" s="507">
        <v>3113</v>
      </c>
      <c r="F103" s="508">
        <v>5164</v>
      </c>
      <c r="G103" s="455" t="s">
        <v>463</v>
      </c>
      <c r="H103" s="480">
        <v>182</v>
      </c>
      <c r="I103" s="483">
        <v>-1</v>
      </c>
      <c r="J103" s="456">
        <v>181</v>
      </c>
    </row>
    <row r="104" spans="1:10" ht="13" x14ac:dyDescent="0.3">
      <c r="A104" s="410" t="s">
        <v>465</v>
      </c>
      <c r="B104" s="408" t="s">
        <v>466</v>
      </c>
      <c r="C104" s="397"/>
      <c r="D104" s="397"/>
      <c r="E104" s="507">
        <v>3319</v>
      </c>
      <c r="F104" s="508">
        <v>5169</v>
      </c>
      <c r="G104" s="455" t="s">
        <v>356</v>
      </c>
      <c r="H104" s="480">
        <v>0</v>
      </c>
      <c r="I104" s="483">
        <v>45</v>
      </c>
      <c r="J104" s="456">
        <v>45</v>
      </c>
    </row>
    <row r="105" spans="1:10" ht="13" x14ac:dyDescent="0.3">
      <c r="A105" s="464"/>
      <c r="B105" s="408" t="s">
        <v>467</v>
      </c>
      <c r="C105" s="397"/>
      <c r="D105" s="397"/>
      <c r="E105" s="507">
        <v>3319</v>
      </c>
      <c r="F105" s="508">
        <v>5169</v>
      </c>
      <c r="G105" s="509"/>
      <c r="H105" s="480">
        <v>20</v>
      </c>
      <c r="I105" s="483">
        <v>-20</v>
      </c>
      <c r="J105" s="456">
        <v>0</v>
      </c>
    </row>
    <row r="106" spans="1:10" ht="13" x14ac:dyDescent="0.3">
      <c r="A106" s="464"/>
      <c r="B106" s="408" t="s">
        <v>468</v>
      </c>
      <c r="C106" s="397"/>
      <c r="D106" s="397"/>
      <c r="E106" s="507">
        <v>3319</v>
      </c>
      <c r="F106" s="508">
        <v>5021</v>
      </c>
      <c r="G106" s="455" t="s">
        <v>469</v>
      </c>
      <c r="H106" s="480">
        <v>5</v>
      </c>
      <c r="I106" s="483">
        <v>-5</v>
      </c>
      <c r="J106" s="456">
        <v>0</v>
      </c>
    </row>
    <row r="107" spans="1:10" ht="13" x14ac:dyDescent="0.3">
      <c r="A107" s="446"/>
      <c r="B107" s="408" t="s">
        <v>470</v>
      </c>
      <c r="C107" s="397"/>
      <c r="D107" s="397"/>
      <c r="E107" s="507">
        <v>3319</v>
      </c>
      <c r="F107" s="508">
        <v>5139</v>
      </c>
      <c r="G107" s="455" t="s">
        <v>469</v>
      </c>
      <c r="H107" s="480">
        <v>20</v>
      </c>
      <c r="I107" s="483">
        <v>-20</v>
      </c>
      <c r="J107" s="456">
        <v>0</v>
      </c>
    </row>
    <row r="108" spans="1:10" ht="13" x14ac:dyDescent="0.3">
      <c r="A108" s="410" t="s">
        <v>471</v>
      </c>
      <c r="B108" s="408" t="s">
        <v>472</v>
      </c>
      <c r="C108" s="397"/>
      <c r="D108" s="397"/>
      <c r="E108" s="476">
        <v>3329</v>
      </c>
      <c r="F108" s="409">
        <v>5139</v>
      </c>
      <c r="G108" s="455" t="s">
        <v>150</v>
      </c>
      <c r="H108" s="480">
        <v>0</v>
      </c>
      <c r="I108" s="483">
        <v>1</v>
      </c>
      <c r="J108" s="456">
        <v>1</v>
      </c>
    </row>
    <row r="109" spans="1:10" ht="13" x14ac:dyDescent="0.3">
      <c r="A109" s="464"/>
      <c r="B109" s="408" t="s">
        <v>473</v>
      </c>
      <c r="C109" s="397"/>
      <c r="D109" s="397"/>
      <c r="E109" s="476">
        <v>3329</v>
      </c>
      <c r="F109" s="409">
        <v>5175</v>
      </c>
      <c r="G109" s="455" t="s">
        <v>150</v>
      </c>
      <c r="H109" s="480">
        <v>20</v>
      </c>
      <c r="I109" s="483">
        <v>10</v>
      </c>
      <c r="J109" s="456">
        <v>30</v>
      </c>
    </row>
    <row r="110" spans="1:10" ht="13" x14ac:dyDescent="0.3">
      <c r="A110" s="446"/>
      <c r="B110" s="408" t="s">
        <v>474</v>
      </c>
      <c r="C110" s="397"/>
      <c r="D110" s="397"/>
      <c r="E110" s="476">
        <v>3329</v>
      </c>
      <c r="F110" s="409">
        <v>5169</v>
      </c>
      <c r="G110" s="455" t="s">
        <v>150</v>
      </c>
      <c r="H110" s="480">
        <v>110</v>
      </c>
      <c r="I110" s="483">
        <v>-11</v>
      </c>
      <c r="J110" s="456">
        <v>99</v>
      </c>
    </row>
    <row r="111" spans="1:10" ht="13" x14ac:dyDescent="0.3">
      <c r="A111" s="410" t="s">
        <v>475</v>
      </c>
      <c r="B111" s="408" t="s">
        <v>476</v>
      </c>
      <c r="C111" s="397"/>
      <c r="D111" s="397"/>
      <c r="E111" s="476">
        <v>3419</v>
      </c>
      <c r="F111" s="409">
        <v>5222</v>
      </c>
      <c r="G111" s="455" t="s">
        <v>477</v>
      </c>
      <c r="H111" s="480">
        <v>0</v>
      </c>
      <c r="I111" s="483">
        <v>10</v>
      </c>
      <c r="J111" s="456">
        <v>10</v>
      </c>
    </row>
    <row r="112" spans="1:10" ht="13" x14ac:dyDescent="0.3">
      <c r="A112" s="446"/>
      <c r="B112" s="434" t="s">
        <v>478</v>
      </c>
      <c r="C112" s="448"/>
      <c r="D112" s="448"/>
      <c r="E112" s="461">
        <v>6112</v>
      </c>
      <c r="F112" s="397">
        <v>5901</v>
      </c>
      <c r="G112" s="453">
        <v>1244</v>
      </c>
      <c r="H112" s="401">
        <v>83</v>
      </c>
      <c r="I112" s="483">
        <v>-10</v>
      </c>
      <c r="J112" s="456">
        <v>73</v>
      </c>
    </row>
    <row r="113" spans="1:11" ht="13" x14ac:dyDescent="0.3">
      <c r="A113" s="410" t="s">
        <v>479</v>
      </c>
      <c r="B113" s="408" t="s">
        <v>480</v>
      </c>
      <c r="C113" s="397"/>
      <c r="D113" s="397"/>
      <c r="E113" s="409">
        <v>3419</v>
      </c>
      <c r="F113" s="409">
        <v>5173</v>
      </c>
      <c r="G113" s="424" t="s">
        <v>158</v>
      </c>
      <c r="H113" s="401">
        <v>0</v>
      </c>
      <c r="I113" s="402">
        <v>121</v>
      </c>
      <c r="J113" s="380">
        <v>121</v>
      </c>
      <c r="K113" s="379"/>
    </row>
    <row r="114" spans="1:11" ht="13" x14ac:dyDescent="0.3">
      <c r="A114" s="464"/>
      <c r="B114" s="408" t="s">
        <v>481</v>
      </c>
      <c r="C114" s="397"/>
      <c r="D114" s="397"/>
      <c r="E114" s="409">
        <v>3419</v>
      </c>
      <c r="F114" s="409">
        <v>5169</v>
      </c>
      <c r="G114" s="424" t="s">
        <v>158</v>
      </c>
      <c r="H114" s="401">
        <v>0</v>
      </c>
      <c r="I114" s="402">
        <v>120</v>
      </c>
      <c r="J114" s="380">
        <v>120</v>
      </c>
      <c r="K114" s="379"/>
    </row>
    <row r="115" spans="1:11" ht="13" x14ac:dyDescent="0.3">
      <c r="A115" s="464"/>
      <c r="B115" s="408" t="s">
        <v>482</v>
      </c>
      <c r="C115" s="397"/>
      <c r="D115" s="397"/>
      <c r="E115" s="409">
        <v>3419</v>
      </c>
      <c r="F115" s="409">
        <v>5175</v>
      </c>
      <c r="G115" s="424" t="s">
        <v>158</v>
      </c>
      <c r="H115" s="401">
        <v>101.48</v>
      </c>
      <c r="I115" s="402">
        <v>32</v>
      </c>
      <c r="J115" s="380">
        <v>133.48000000000002</v>
      </c>
      <c r="K115" s="379"/>
    </row>
    <row r="116" spans="1:11" ht="13" x14ac:dyDescent="0.3">
      <c r="A116" s="464"/>
      <c r="B116" s="408" t="s">
        <v>483</v>
      </c>
      <c r="C116" s="397"/>
      <c r="D116" s="397"/>
      <c r="E116" s="409">
        <v>3419</v>
      </c>
      <c r="F116" s="409">
        <v>5021</v>
      </c>
      <c r="G116" s="424" t="s">
        <v>158</v>
      </c>
      <c r="H116" s="401">
        <v>48</v>
      </c>
      <c r="I116" s="402">
        <v>-48</v>
      </c>
      <c r="J116" s="380">
        <v>0</v>
      </c>
      <c r="K116" s="379"/>
    </row>
    <row r="117" spans="1:11" ht="13" x14ac:dyDescent="0.3">
      <c r="A117" s="464"/>
      <c r="B117" s="408" t="s">
        <v>484</v>
      </c>
      <c r="C117" s="397"/>
      <c r="D117" s="397"/>
      <c r="E117" s="409">
        <v>3419</v>
      </c>
      <c r="F117" s="409">
        <v>5139</v>
      </c>
      <c r="G117" s="424" t="s">
        <v>158</v>
      </c>
      <c r="H117" s="401">
        <v>51.25</v>
      </c>
      <c r="I117" s="402">
        <v>-10</v>
      </c>
      <c r="J117" s="380">
        <v>41.25</v>
      </c>
      <c r="K117" s="379"/>
    </row>
    <row r="118" spans="1:11" ht="13" x14ac:dyDescent="0.3">
      <c r="A118" s="464"/>
      <c r="B118" s="408" t="s">
        <v>485</v>
      </c>
      <c r="C118" s="397"/>
      <c r="D118" s="397"/>
      <c r="E118" s="409">
        <v>3419</v>
      </c>
      <c r="F118" s="409">
        <v>5164</v>
      </c>
      <c r="G118" s="424" t="s">
        <v>158</v>
      </c>
      <c r="H118" s="401">
        <v>60.27</v>
      </c>
      <c r="I118" s="402">
        <v>-55</v>
      </c>
      <c r="J118" s="380">
        <v>5.2700000000000031</v>
      </c>
      <c r="K118" s="379"/>
    </row>
    <row r="119" spans="1:11" ht="13" x14ac:dyDescent="0.3">
      <c r="A119" s="464"/>
      <c r="B119" s="408" t="s">
        <v>486</v>
      </c>
      <c r="C119" s="397"/>
      <c r="D119" s="397"/>
      <c r="E119" s="409">
        <v>3419</v>
      </c>
      <c r="F119" s="409">
        <v>5194</v>
      </c>
      <c r="G119" s="424" t="s">
        <v>158</v>
      </c>
      <c r="H119" s="401">
        <v>21.4</v>
      </c>
      <c r="I119" s="402">
        <v>-21.4</v>
      </c>
      <c r="J119" s="380">
        <v>0</v>
      </c>
      <c r="K119" s="379"/>
    </row>
    <row r="120" spans="1:11" ht="13" x14ac:dyDescent="0.3">
      <c r="A120" s="464"/>
      <c r="B120" s="408" t="s">
        <v>487</v>
      </c>
      <c r="C120" s="397"/>
      <c r="D120" s="397"/>
      <c r="E120" s="409">
        <v>3419</v>
      </c>
      <c r="F120" s="409">
        <v>5169</v>
      </c>
      <c r="G120" s="424" t="s">
        <v>158</v>
      </c>
      <c r="H120" s="401">
        <v>120</v>
      </c>
      <c r="I120" s="402">
        <v>-120</v>
      </c>
      <c r="J120" s="380">
        <v>0</v>
      </c>
      <c r="K120" s="379"/>
    </row>
    <row r="121" spans="1:11" ht="13" x14ac:dyDescent="0.3">
      <c r="A121" s="446"/>
      <c r="B121" s="408" t="s">
        <v>488</v>
      </c>
      <c r="C121" s="397"/>
      <c r="D121" s="397"/>
      <c r="E121" s="409">
        <v>3419</v>
      </c>
      <c r="F121" s="409">
        <v>5169</v>
      </c>
      <c r="G121" s="424" t="s">
        <v>158</v>
      </c>
      <c r="H121" s="401">
        <v>40</v>
      </c>
      <c r="I121" s="402">
        <v>-18.600000000000001</v>
      </c>
      <c r="J121" s="380">
        <v>21.4</v>
      </c>
      <c r="K121" s="379"/>
    </row>
    <row r="122" spans="1:11" ht="13" x14ac:dyDescent="0.3">
      <c r="A122" s="390"/>
      <c r="B122" s="390"/>
      <c r="C122" s="388"/>
      <c r="D122" s="388"/>
      <c r="E122" s="390"/>
      <c r="F122" s="458" t="s">
        <v>22</v>
      </c>
      <c r="G122" s="525"/>
      <c r="H122" s="391">
        <v>84570.15</v>
      </c>
      <c r="I122" s="405">
        <v>22.999999999999993</v>
      </c>
      <c r="J122" s="391">
        <v>84593.150000000009</v>
      </c>
      <c r="K122" s="379"/>
    </row>
    <row r="123" spans="1:11" ht="13" x14ac:dyDescent="0.3">
      <c r="A123" s="396" t="s">
        <v>319</v>
      </c>
      <c r="B123" s="390"/>
      <c r="C123" s="388"/>
      <c r="D123" s="388"/>
      <c r="E123" s="393"/>
      <c r="F123" s="390"/>
      <c r="G123" s="390"/>
      <c r="H123" s="392"/>
      <c r="I123" s="392"/>
      <c r="J123" s="391"/>
      <c r="K123" s="390"/>
    </row>
    <row r="124" spans="1:11" ht="13" x14ac:dyDescent="0.3">
      <c r="A124" s="501" t="s">
        <v>8</v>
      </c>
      <c r="B124" s="497" t="s">
        <v>489</v>
      </c>
      <c r="C124" s="488" t="s">
        <v>50</v>
      </c>
      <c r="D124" s="490"/>
      <c r="E124" s="489">
        <v>4379</v>
      </c>
      <c r="F124" s="489">
        <v>6121</v>
      </c>
      <c r="G124" s="498" t="s">
        <v>350</v>
      </c>
      <c r="H124" s="499">
        <v>0</v>
      </c>
      <c r="I124" s="510">
        <v>60</v>
      </c>
      <c r="J124" s="491">
        <v>60</v>
      </c>
      <c r="K124" s="390"/>
    </row>
    <row r="125" spans="1:11" ht="13" x14ac:dyDescent="0.3">
      <c r="A125" s="399"/>
      <c r="B125" s="394"/>
      <c r="C125" s="399"/>
      <c r="D125" s="399"/>
      <c r="E125" s="395"/>
      <c r="F125" s="440"/>
      <c r="G125" s="406" t="s">
        <v>23</v>
      </c>
      <c r="H125" s="398">
        <v>0</v>
      </c>
      <c r="I125" s="403">
        <v>60</v>
      </c>
      <c r="J125" s="398">
        <v>60</v>
      </c>
      <c r="K125" s="379"/>
    </row>
    <row r="126" spans="1:11" ht="13" x14ac:dyDescent="0.3">
      <c r="A126" s="399"/>
      <c r="B126" s="394"/>
      <c r="C126" s="399"/>
      <c r="D126" s="399"/>
      <c r="E126" s="395"/>
      <c r="F126" s="443"/>
      <c r="G126" s="444"/>
      <c r="H126" s="445"/>
      <c r="I126" s="442"/>
      <c r="J126" s="441"/>
      <c r="K126" s="379"/>
    </row>
    <row r="127" spans="1:11" ht="13" x14ac:dyDescent="0.3">
      <c r="A127" s="379"/>
      <c r="B127" s="404" t="s">
        <v>490</v>
      </c>
      <c r="C127" s="388"/>
      <c r="D127" s="388"/>
      <c r="E127" s="433" t="s">
        <v>9</v>
      </c>
      <c r="F127" s="438"/>
      <c r="G127" s="431"/>
      <c r="H127" s="427"/>
      <c r="I127" s="402">
        <v>1250.1600000000001</v>
      </c>
      <c r="J127" s="401"/>
      <c r="K127" s="379"/>
    </row>
    <row r="128" spans="1:11" ht="13" x14ac:dyDescent="0.3">
      <c r="A128" s="379"/>
      <c r="B128" s="390"/>
      <c r="C128" s="388"/>
      <c r="D128" s="388"/>
      <c r="E128" s="425" t="s">
        <v>17</v>
      </c>
      <c r="F128" s="437"/>
      <c r="G128" s="434"/>
      <c r="H128" s="427"/>
      <c r="I128" s="402">
        <v>1190.1600000000001</v>
      </c>
      <c r="J128" s="401"/>
      <c r="K128" s="379"/>
    </row>
    <row r="129" spans="2:10" ht="13" x14ac:dyDescent="0.3">
      <c r="B129" s="390"/>
      <c r="C129" s="388"/>
      <c r="D129" s="388"/>
      <c r="E129" s="389" t="s">
        <v>15</v>
      </c>
      <c r="F129" s="390"/>
      <c r="G129" s="432"/>
      <c r="H129" s="427"/>
      <c r="I129" s="402">
        <v>60</v>
      </c>
      <c r="J129" s="401"/>
    </row>
    <row r="130" spans="2:10" ht="13" x14ac:dyDescent="0.3">
      <c r="B130" s="390"/>
      <c r="C130" s="388"/>
      <c r="D130" s="388"/>
      <c r="E130" s="425" t="s">
        <v>26</v>
      </c>
      <c r="F130" s="437"/>
      <c r="G130" s="434"/>
      <c r="H130" s="427"/>
      <c r="I130" s="402">
        <v>1250.1600000000001</v>
      </c>
      <c r="J130" s="401"/>
    </row>
    <row r="131" spans="2:10" ht="13" x14ac:dyDescent="0.3">
      <c r="B131" s="390"/>
      <c r="C131" s="388"/>
      <c r="D131" s="388"/>
      <c r="E131" s="435" t="s">
        <v>16</v>
      </c>
      <c r="F131" s="390"/>
      <c r="G131" s="432"/>
      <c r="H131" s="428"/>
      <c r="I131" s="402">
        <v>0</v>
      </c>
      <c r="J131" s="401"/>
    </row>
    <row r="132" spans="2:10" ht="13" x14ac:dyDescent="0.3">
      <c r="B132" s="390"/>
      <c r="C132" s="388"/>
      <c r="D132" s="388"/>
      <c r="E132" s="426" t="s">
        <v>491</v>
      </c>
      <c r="F132" s="437"/>
      <c r="G132" s="434"/>
      <c r="H132" s="428"/>
      <c r="I132" s="402">
        <v>0</v>
      </c>
      <c r="J132" s="401"/>
    </row>
    <row r="133" spans="2:10" x14ac:dyDescent="0.25">
      <c r="B133" s="379"/>
      <c r="C133" s="379"/>
      <c r="D133" s="379"/>
      <c r="E133" s="384" t="s">
        <v>29</v>
      </c>
      <c r="F133" s="379"/>
      <c r="G133" s="390"/>
      <c r="H133" s="423">
        <v>42855</v>
      </c>
      <c r="I133" s="379"/>
      <c r="J133" s="423">
        <v>42865</v>
      </c>
    </row>
    <row r="134" spans="2:10" ht="13" x14ac:dyDescent="0.3">
      <c r="B134" s="404" t="s">
        <v>492</v>
      </c>
      <c r="C134" s="388"/>
      <c r="D134" s="388"/>
      <c r="E134" s="436" t="s">
        <v>13</v>
      </c>
      <c r="F134" s="438"/>
      <c r="G134" s="431"/>
      <c r="H134" s="429">
        <v>362181.51</v>
      </c>
      <c r="I134" s="402">
        <v>1250.1600000000001</v>
      </c>
      <c r="J134" s="402">
        <v>363431.67</v>
      </c>
    </row>
    <row r="135" spans="2:10" ht="13" x14ac:dyDescent="0.3">
      <c r="B135" s="390"/>
      <c r="C135" s="388"/>
      <c r="D135" s="388"/>
      <c r="E135" s="425" t="s">
        <v>17</v>
      </c>
      <c r="F135" s="437"/>
      <c r="G135" s="434"/>
      <c r="H135" s="430">
        <v>284275</v>
      </c>
      <c r="I135" s="402">
        <v>1190.1600000000001</v>
      </c>
      <c r="J135" s="401">
        <v>285465.15999999997</v>
      </c>
    </row>
    <row r="136" spans="2:10" ht="13" x14ac:dyDescent="0.3">
      <c r="B136" s="390"/>
      <c r="C136" s="388"/>
      <c r="D136" s="388"/>
      <c r="E136" s="389" t="s">
        <v>15</v>
      </c>
      <c r="F136" s="390"/>
      <c r="G136" s="432"/>
      <c r="H136" s="430">
        <v>77906.509999999995</v>
      </c>
      <c r="I136" s="402">
        <v>60</v>
      </c>
      <c r="J136" s="401">
        <v>77966.509999999995</v>
      </c>
    </row>
    <row r="137" spans="2:10" ht="13" x14ac:dyDescent="0.3">
      <c r="B137" s="384" t="s">
        <v>493</v>
      </c>
      <c r="C137" s="379"/>
      <c r="D137" s="379"/>
      <c r="E137" s="426" t="s">
        <v>27</v>
      </c>
      <c r="F137" s="437"/>
      <c r="G137" s="434"/>
      <c r="H137" s="401">
        <v>362181.51</v>
      </c>
      <c r="I137" s="402">
        <v>1250.1600000000001</v>
      </c>
      <c r="J137" s="402">
        <v>363431.67</v>
      </c>
    </row>
    <row r="138" spans="2:10" ht="13" x14ac:dyDescent="0.3">
      <c r="B138" s="379"/>
      <c r="C138" s="379"/>
      <c r="D138" s="379"/>
      <c r="E138" s="389" t="s">
        <v>18</v>
      </c>
      <c r="F138" s="390"/>
      <c r="G138" s="432"/>
      <c r="H138" s="401">
        <v>0</v>
      </c>
      <c r="I138" s="402">
        <v>0</v>
      </c>
      <c r="J138" s="401">
        <v>0</v>
      </c>
    </row>
    <row r="139" spans="2:10" ht="13" x14ac:dyDescent="0.3">
      <c r="B139" s="379"/>
      <c r="C139" s="379"/>
      <c r="D139" s="379"/>
      <c r="E139" s="426" t="s">
        <v>28</v>
      </c>
      <c r="F139" s="437"/>
      <c r="G139" s="434"/>
      <c r="H139" s="439">
        <v>0</v>
      </c>
      <c r="I139" s="402">
        <v>0</v>
      </c>
      <c r="J139" s="402">
        <v>0</v>
      </c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pane ySplit="3" topLeftCell="A40" activePane="bottomLeft" state="frozen"/>
      <selection pane="bottomLeft" activeCell="A4" sqref="A4:XFD4"/>
    </sheetView>
  </sheetViews>
  <sheetFormatPr defaultColWidth="9.08984375" defaultRowHeight="12.5" x14ac:dyDescent="0.25"/>
  <cols>
    <col min="1" max="1" width="4.54296875" style="384" customWidth="1"/>
    <col min="2" max="2" width="71.08984375" style="384" customWidth="1"/>
    <col min="3" max="3" width="5.54296875" style="23" customWidth="1"/>
    <col min="4" max="4" width="10.08984375" style="23" customWidth="1"/>
    <col min="5" max="5" width="6.08984375" style="384" customWidth="1"/>
    <col min="6" max="6" width="9" style="384" customWidth="1"/>
    <col min="7" max="7" width="10.90625" style="384" customWidth="1"/>
    <col min="8" max="8" width="12.08984375" style="384" customWidth="1"/>
    <col min="9" max="9" width="12.453125" style="384" customWidth="1"/>
    <col min="10" max="13" width="11.6328125" style="384" customWidth="1"/>
    <col min="14" max="16384" width="9.08984375" style="384"/>
  </cols>
  <sheetData>
    <row r="1" spans="1:10" ht="14" x14ac:dyDescent="0.3">
      <c r="A1" s="407" t="s">
        <v>494</v>
      </c>
      <c r="B1" s="383"/>
      <c r="C1" s="400"/>
      <c r="D1" s="400"/>
      <c r="H1" s="383" t="s">
        <v>495</v>
      </c>
      <c r="I1" s="383"/>
      <c r="J1" s="407"/>
    </row>
    <row r="2" spans="1:10" s="383" customFormat="1" ht="13" x14ac:dyDescent="0.3">
      <c r="A2" s="385" t="s">
        <v>0</v>
      </c>
      <c r="B2" s="1159" t="s">
        <v>10</v>
      </c>
      <c r="C2" s="385"/>
      <c r="D2" s="385" t="s">
        <v>19</v>
      </c>
      <c r="E2" s="1159" t="s">
        <v>1</v>
      </c>
      <c r="F2" s="1159" t="s">
        <v>2</v>
      </c>
      <c r="G2" s="1159" t="s">
        <v>3</v>
      </c>
      <c r="H2" s="385" t="s">
        <v>4</v>
      </c>
      <c r="I2" s="385" t="s">
        <v>12</v>
      </c>
      <c r="J2" s="385" t="s">
        <v>5</v>
      </c>
    </row>
    <row r="3" spans="1:10" s="383" customFormat="1" ht="13" x14ac:dyDescent="0.3">
      <c r="A3" s="386" t="s">
        <v>6</v>
      </c>
      <c r="B3" s="1160"/>
      <c r="C3" s="386"/>
      <c r="D3" s="386" t="s">
        <v>20</v>
      </c>
      <c r="E3" s="1160"/>
      <c r="F3" s="1160"/>
      <c r="G3" s="1160"/>
      <c r="H3" s="386" t="s">
        <v>7</v>
      </c>
      <c r="I3" s="386" t="s">
        <v>496</v>
      </c>
      <c r="J3" s="386" t="s">
        <v>7</v>
      </c>
    </row>
    <row r="4" spans="1:10" ht="13" x14ac:dyDescent="0.3">
      <c r="A4" s="449" t="s">
        <v>48</v>
      </c>
      <c r="B4" s="437"/>
      <c r="C4" s="450"/>
      <c r="D4" s="450"/>
      <c r="E4" s="450"/>
      <c r="F4" s="450"/>
      <c r="G4" s="450"/>
      <c r="H4" s="450"/>
      <c r="I4" s="451"/>
      <c r="J4" s="448"/>
    </row>
    <row r="5" spans="1:10" ht="13" x14ac:dyDescent="0.3">
      <c r="A5" s="493" t="s">
        <v>8</v>
      </c>
      <c r="B5" s="487" t="s">
        <v>497</v>
      </c>
      <c r="C5" s="488" t="s">
        <v>50</v>
      </c>
      <c r="D5" s="490" t="s">
        <v>240</v>
      </c>
      <c r="E5" s="489"/>
      <c r="F5" s="489">
        <v>4122</v>
      </c>
      <c r="G5" s="490" t="s">
        <v>241</v>
      </c>
      <c r="H5" s="491">
        <v>0</v>
      </c>
      <c r="I5" s="492">
        <v>45</v>
      </c>
      <c r="J5" s="491">
        <f>H5+I5</f>
        <v>45</v>
      </c>
    </row>
    <row r="6" spans="1:10" ht="13" x14ac:dyDescent="0.3">
      <c r="A6" s="496"/>
      <c r="B6" s="487" t="s">
        <v>498</v>
      </c>
      <c r="C6" s="488" t="s">
        <v>50</v>
      </c>
      <c r="D6" s="490" t="s">
        <v>240</v>
      </c>
      <c r="E6" s="489">
        <v>2223</v>
      </c>
      <c r="F6" s="489">
        <v>5336</v>
      </c>
      <c r="G6" s="490" t="s">
        <v>241</v>
      </c>
      <c r="H6" s="491">
        <v>0</v>
      </c>
      <c r="I6" s="492">
        <v>45</v>
      </c>
      <c r="J6" s="491">
        <f t="shared" ref="J6:J9" si="0">H6+I6</f>
        <v>45</v>
      </c>
    </row>
    <row r="7" spans="1:10" ht="13" x14ac:dyDescent="0.3">
      <c r="A7" s="493" t="s">
        <v>11</v>
      </c>
      <c r="B7" s="511" t="s">
        <v>499</v>
      </c>
      <c r="C7" s="488" t="s">
        <v>50</v>
      </c>
      <c r="D7" s="490" t="s">
        <v>500</v>
      </c>
      <c r="E7" s="489"/>
      <c r="F7" s="489">
        <v>4122</v>
      </c>
      <c r="G7" s="490" t="s">
        <v>158</v>
      </c>
      <c r="H7" s="491">
        <v>0</v>
      </c>
      <c r="I7" s="492">
        <v>70</v>
      </c>
      <c r="J7" s="491">
        <f t="shared" si="0"/>
        <v>70</v>
      </c>
    </row>
    <row r="8" spans="1:10" ht="13" x14ac:dyDescent="0.3">
      <c r="A8" s="495"/>
      <c r="B8" s="511" t="s">
        <v>501</v>
      </c>
      <c r="C8" s="488" t="s">
        <v>50</v>
      </c>
      <c r="D8" s="490" t="s">
        <v>500</v>
      </c>
      <c r="E8" s="489">
        <v>3419</v>
      </c>
      <c r="F8" s="489">
        <v>5173</v>
      </c>
      <c r="G8" s="490" t="s">
        <v>158</v>
      </c>
      <c r="H8" s="491">
        <v>0</v>
      </c>
      <c r="I8" s="492">
        <v>50</v>
      </c>
      <c r="J8" s="491">
        <f t="shared" si="0"/>
        <v>50</v>
      </c>
    </row>
    <row r="9" spans="1:10" ht="13" x14ac:dyDescent="0.3">
      <c r="A9" s="496"/>
      <c r="B9" s="511" t="s">
        <v>502</v>
      </c>
      <c r="C9" s="488" t="s">
        <v>50</v>
      </c>
      <c r="D9" s="490" t="s">
        <v>500</v>
      </c>
      <c r="E9" s="489">
        <v>3419</v>
      </c>
      <c r="F9" s="489">
        <v>5175</v>
      </c>
      <c r="G9" s="490" t="s">
        <v>158</v>
      </c>
      <c r="H9" s="491">
        <v>0</v>
      </c>
      <c r="I9" s="492">
        <v>20</v>
      </c>
      <c r="J9" s="491">
        <f t="shared" si="0"/>
        <v>20</v>
      </c>
    </row>
    <row r="10" spans="1:10" ht="13" x14ac:dyDescent="0.3">
      <c r="A10" s="501" t="s">
        <v>60</v>
      </c>
      <c r="B10" s="267" t="s">
        <v>503</v>
      </c>
      <c r="C10" s="488" t="s">
        <v>50</v>
      </c>
      <c r="D10" s="489"/>
      <c r="E10" s="489">
        <v>6310</v>
      </c>
      <c r="F10" s="489">
        <v>2142</v>
      </c>
      <c r="G10" s="490"/>
      <c r="H10" s="499">
        <v>1100</v>
      </c>
      <c r="I10" s="510">
        <v>1620</v>
      </c>
      <c r="J10" s="491">
        <f>H10+I10</f>
        <v>2720</v>
      </c>
    </row>
    <row r="11" spans="1:10" ht="13" x14ac:dyDescent="0.3">
      <c r="A11" s="489" t="s">
        <v>73</v>
      </c>
      <c r="B11" s="487" t="s">
        <v>504</v>
      </c>
      <c r="C11" s="488" t="s">
        <v>50</v>
      </c>
      <c r="D11" s="489"/>
      <c r="E11" s="489">
        <v>4371</v>
      </c>
      <c r="F11" s="489">
        <v>2229</v>
      </c>
      <c r="G11" s="490" t="s">
        <v>385</v>
      </c>
      <c r="H11" s="499">
        <v>0</v>
      </c>
      <c r="I11" s="500">
        <v>96.16</v>
      </c>
      <c r="J11" s="491">
        <f t="shared" ref="J11:J17" si="1">H11+I11</f>
        <v>96.16</v>
      </c>
    </row>
    <row r="12" spans="1:10" ht="13" x14ac:dyDescent="0.3">
      <c r="A12" s="501" t="s">
        <v>125</v>
      </c>
      <c r="B12" s="487" t="s">
        <v>505</v>
      </c>
      <c r="C12" s="488" t="s">
        <v>50</v>
      </c>
      <c r="D12" s="489"/>
      <c r="E12" s="489">
        <v>4319</v>
      </c>
      <c r="F12" s="489">
        <v>2229</v>
      </c>
      <c r="G12" s="490" t="s">
        <v>506</v>
      </c>
      <c r="H12" s="499">
        <v>0</v>
      </c>
      <c r="I12" s="500">
        <v>10</v>
      </c>
      <c r="J12" s="491">
        <f t="shared" si="1"/>
        <v>10</v>
      </c>
    </row>
    <row r="13" spans="1:10" ht="13" x14ac:dyDescent="0.3">
      <c r="A13" s="489" t="s">
        <v>143</v>
      </c>
      <c r="B13" s="487" t="s">
        <v>507</v>
      </c>
      <c r="C13" s="488" t="s">
        <v>50</v>
      </c>
      <c r="D13" s="489"/>
      <c r="E13" s="489">
        <v>3315</v>
      </c>
      <c r="F13" s="489">
        <v>2229</v>
      </c>
      <c r="G13" s="490" t="s">
        <v>508</v>
      </c>
      <c r="H13" s="499">
        <v>0</v>
      </c>
      <c r="I13" s="510">
        <v>8.75</v>
      </c>
      <c r="J13" s="491">
        <f t="shared" si="1"/>
        <v>8.75</v>
      </c>
    </row>
    <row r="14" spans="1:10" ht="13" x14ac:dyDescent="0.3">
      <c r="A14" s="501" t="s">
        <v>146</v>
      </c>
      <c r="B14" s="487" t="s">
        <v>509</v>
      </c>
      <c r="C14" s="488" t="s">
        <v>50</v>
      </c>
      <c r="D14" s="489"/>
      <c r="E14" s="489">
        <v>3111</v>
      </c>
      <c r="F14" s="489">
        <v>2229</v>
      </c>
      <c r="G14" s="490" t="s">
        <v>510</v>
      </c>
      <c r="H14" s="499">
        <v>0</v>
      </c>
      <c r="I14" s="510">
        <v>13.9</v>
      </c>
      <c r="J14" s="491">
        <f t="shared" si="1"/>
        <v>13.9</v>
      </c>
    </row>
    <row r="15" spans="1:10" ht="13" x14ac:dyDescent="0.3">
      <c r="A15" s="489" t="s">
        <v>148</v>
      </c>
      <c r="B15" s="487" t="s">
        <v>511</v>
      </c>
      <c r="C15" s="488" t="s">
        <v>50</v>
      </c>
      <c r="D15" s="489"/>
      <c r="E15" s="489">
        <v>5311</v>
      </c>
      <c r="F15" s="489">
        <v>2324</v>
      </c>
      <c r="G15" s="490" t="s">
        <v>512</v>
      </c>
      <c r="H15" s="499">
        <v>0</v>
      </c>
      <c r="I15" s="510">
        <v>44.04</v>
      </c>
      <c r="J15" s="491">
        <f t="shared" si="1"/>
        <v>44.04</v>
      </c>
    </row>
    <row r="16" spans="1:10" ht="13" x14ac:dyDescent="0.3">
      <c r="A16" s="501" t="s">
        <v>156</v>
      </c>
      <c r="B16" s="487" t="s">
        <v>513</v>
      </c>
      <c r="C16" s="488" t="s">
        <v>50</v>
      </c>
      <c r="D16" s="489">
        <v>29004</v>
      </c>
      <c r="E16" s="489"/>
      <c r="F16" s="489">
        <v>4116</v>
      </c>
      <c r="G16" s="490"/>
      <c r="H16" s="499">
        <v>0</v>
      </c>
      <c r="I16" s="277">
        <v>1.1000000000000001</v>
      </c>
      <c r="J16" s="279">
        <f t="shared" si="1"/>
        <v>1.1000000000000001</v>
      </c>
    </row>
    <row r="17" spans="1:10" ht="13" x14ac:dyDescent="0.3">
      <c r="A17" s="501"/>
      <c r="B17" s="487" t="s">
        <v>514</v>
      </c>
      <c r="C17" s="488" t="s">
        <v>50</v>
      </c>
      <c r="D17" s="489">
        <v>29004</v>
      </c>
      <c r="E17" s="489">
        <v>1037</v>
      </c>
      <c r="F17" s="489">
        <v>5213</v>
      </c>
      <c r="G17" s="490"/>
      <c r="H17" s="499">
        <v>0</v>
      </c>
      <c r="I17" s="277">
        <v>1.1000000000000001</v>
      </c>
      <c r="J17" s="279">
        <f t="shared" si="1"/>
        <v>1.1000000000000001</v>
      </c>
    </row>
    <row r="18" spans="1:10" s="10" customFormat="1" ht="13" x14ac:dyDescent="0.3">
      <c r="A18" s="411"/>
      <c r="B18" s="412"/>
      <c r="C18" s="413"/>
      <c r="D18" s="413"/>
      <c r="E18" s="394"/>
      <c r="F18" s="414" t="s">
        <v>9</v>
      </c>
      <c r="G18" s="415"/>
      <c r="H18" s="416">
        <f>H5+H7+SUM(H10:H16)</f>
        <v>1100</v>
      </c>
      <c r="I18" s="422">
        <f t="shared" ref="I18:J18" si="2">I5+I7+SUM(I10:I16)</f>
        <v>1908.95</v>
      </c>
      <c r="J18" s="416">
        <f t="shared" si="2"/>
        <v>3008.95</v>
      </c>
    </row>
    <row r="19" spans="1:10" s="10" customFormat="1" ht="13" x14ac:dyDescent="0.3">
      <c r="A19" s="411"/>
      <c r="B19" s="417" t="s">
        <v>37</v>
      </c>
      <c r="C19" s="413"/>
      <c r="D19" s="413"/>
      <c r="E19" s="394"/>
      <c r="F19" s="414" t="s">
        <v>14</v>
      </c>
      <c r="G19" s="415"/>
      <c r="H19" s="416">
        <f>H6+H8+H9+H17</f>
        <v>0</v>
      </c>
      <c r="I19" s="422">
        <f t="shared" ref="I19:J19" si="3">I6+I8+I9+I17</f>
        <v>116.1</v>
      </c>
      <c r="J19" s="416">
        <f t="shared" si="3"/>
        <v>116.1</v>
      </c>
    </row>
    <row r="20" spans="1:10" ht="13" x14ac:dyDescent="0.3">
      <c r="A20" s="389"/>
      <c r="B20" s="394"/>
      <c r="C20" s="399"/>
      <c r="D20" s="399"/>
      <c r="E20" s="394"/>
      <c r="F20" s="418" t="s">
        <v>18</v>
      </c>
      <c r="G20" s="419"/>
      <c r="H20" s="421">
        <f t="shared" ref="H20:J20" si="4">H18-H19</f>
        <v>1100</v>
      </c>
      <c r="I20" s="420">
        <f t="shared" si="4"/>
        <v>1792.8500000000001</v>
      </c>
      <c r="J20" s="421">
        <f t="shared" si="4"/>
        <v>2892.85</v>
      </c>
    </row>
    <row r="21" spans="1:10" ht="13" x14ac:dyDescent="0.3">
      <c r="A21" s="387" t="s">
        <v>21</v>
      </c>
      <c r="B21" s="390"/>
      <c r="C21" s="388"/>
      <c r="D21" s="388"/>
      <c r="E21" s="393"/>
      <c r="F21" s="390"/>
      <c r="G21" s="390"/>
      <c r="H21" s="392"/>
      <c r="I21" s="392"/>
      <c r="J21" s="460"/>
    </row>
    <row r="22" spans="1:10" ht="13" x14ac:dyDescent="0.3">
      <c r="A22" s="452" t="s">
        <v>8</v>
      </c>
      <c r="B22" s="397" t="s">
        <v>515</v>
      </c>
      <c r="C22" s="448"/>
      <c r="D22" s="448"/>
      <c r="E22" s="448">
        <v>3113</v>
      </c>
      <c r="F22" s="448" t="s">
        <v>516</v>
      </c>
      <c r="G22" s="453" t="s">
        <v>58</v>
      </c>
      <c r="H22" s="401">
        <v>0</v>
      </c>
      <c r="I22" s="402">
        <v>314</v>
      </c>
      <c r="J22" s="441">
        <f>H22+I22</f>
        <v>314</v>
      </c>
    </row>
    <row r="23" spans="1:10" ht="13" x14ac:dyDescent="0.3">
      <c r="A23" s="452" t="s">
        <v>11</v>
      </c>
      <c r="B23" s="408" t="s">
        <v>517</v>
      </c>
      <c r="C23" s="397"/>
      <c r="D23" s="397"/>
      <c r="E23" s="527">
        <v>3612</v>
      </c>
      <c r="F23" s="528">
        <v>5171</v>
      </c>
      <c r="G23" s="424" t="s">
        <v>316</v>
      </c>
      <c r="H23" s="401">
        <v>0</v>
      </c>
      <c r="I23" s="402">
        <v>260</v>
      </c>
      <c r="J23" s="468">
        <f>H23+I23</f>
        <v>260</v>
      </c>
    </row>
    <row r="24" spans="1:10" ht="13" x14ac:dyDescent="0.3">
      <c r="A24" s="471"/>
      <c r="B24" s="408" t="s">
        <v>518</v>
      </c>
      <c r="C24" s="397"/>
      <c r="D24" s="397"/>
      <c r="E24" s="527">
        <v>3612</v>
      </c>
      <c r="F24" s="529">
        <v>5171</v>
      </c>
      <c r="G24" s="424" t="s">
        <v>316</v>
      </c>
      <c r="H24" s="391">
        <v>0</v>
      </c>
      <c r="I24" s="402">
        <v>150</v>
      </c>
      <c r="J24" s="468">
        <f>H24+I24</f>
        <v>150</v>
      </c>
    </row>
    <row r="25" spans="1:10" ht="13" x14ac:dyDescent="0.3">
      <c r="A25" s="464"/>
      <c r="B25" s="408" t="s">
        <v>519</v>
      </c>
      <c r="C25" s="397"/>
      <c r="D25" s="397"/>
      <c r="E25" s="527">
        <v>3612</v>
      </c>
      <c r="F25" s="529">
        <v>5171</v>
      </c>
      <c r="G25" s="424" t="s">
        <v>316</v>
      </c>
      <c r="H25" s="391">
        <v>170</v>
      </c>
      <c r="I25" s="405">
        <v>300</v>
      </c>
      <c r="J25" s="456">
        <f>H25+I25</f>
        <v>470</v>
      </c>
    </row>
    <row r="26" spans="1:10" ht="13" x14ac:dyDescent="0.3">
      <c r="A26" s="446"/>
      <c r="B26" s="408" t="s">
        <v>520</v>
      </c>
      <c r="C26" s="397"/>
      <c r="D26" s="397"/>
      <c r="E26" s="527">
        <v>3612</v>
      </c>
      <c r="F26" s="529">
        <v>5171</v>
      </c>
      <c r="G26" s="424" t="s">
        <v>316</v>
      </c>
      <c r="H26" s="391">
        <v>130</v>
      </c>
      <c r="I26" s="405">
        <v>90</v>
      </c>
      <c r="J26" s="456">
        <f>H26+I26</f>
        <v>220</v>
      </c>
    </row>
    <row r="27" spans="1:10" ht="13" x14ac:dyDescent="0.3">
      <c r="A27" s="410" t="s">
        <v>60</v>
      </c>
      <c r="B27" s="408" t="s">
        <v>521</v>
      </c>
      <c r="C27" s="397"/>
      <c r="D27" s="397"/>
      <c r="E27" s="527">
        <v>3745</v>
      </c>
      <c r="F27" s="529">
        <v>5171</v>
      </c>
      <c r="G27" s="424" t="s">
        <v>522</v>
      </c>
      <c r="H27" s="391">
        <v>4627</v>
      </c>
      <c r="I27" s="405">
        <v>150</v>
      </c>
      <c r="J27" s="456">
        <f t="shared" ref="J27:J53" si="5">H27+I27</f>
        <v>4777</v>
      </c>
    </row>
    <row r="28" spans="1:10" ht="13" x14ac:dyDescent="0.3">
      <c r="A28" s="446"/>
      <c r="B28" s="408" t="s">
        <v>523</v>
      </c>
      <c r="C28" s="397"/>
      <c r="D28" s="397"/>
      <c r="E28" s="527">
        <v>2219</v>
      </c>
      <c r="F28" s="529">
        <v>5171</v>
      </c>
      <c r="G28" s="424" t="s">
        <v>522</v>
      </c>
      <c r="H28" s="391">
        <v>706</v>
      </c>
      <c r="I28" s="405">
        <v>100</v>
      </c>
      <c r="J28" s="456">
        <f t="shared" si="5"/>
        <v>806</v>
      </c>
    </row>
    <row r="29" spans="1:10" ht="13" x14ac:dyDescent="0.3">
      <c r="A29" s="410" t="s">
        <v>73</v>
      </c>
      <c r="B29" s="397" t="s">
        <v>524</v>
      </c>
      <c r="C29" s="448"/>
      <c r="D29" s="448"/>
      <c r="E29" s="448">
        <v>3392</v>
      </c>
      <c r="F29" s="448">
        <v>5222</v>
      </c>
      <c r="G29" s="453" t="s">
        <v>211</v>
      </c>
      <c r="H29" s="401">
        <v>0</v>
      </c>
      <c r="I29" s="402">
        <v>10</v>
      </c>
      <c r="J29" s="456">
        <f t="shared" si="5"/>
        <v>10</v>
      </c>
    </row>
    <row r="30" spans="1:10" ht="13" x14ac:dyDescent="0.3">
      <c r="A30" s="464"/>
      <c r="B30" s="397" t="s">
        <v>525</v>
      </c>
      <c r="C30" s="397"/>
      <c r="D30" s="397"/>
      <c r="E30" s="448">
        <v>6112</v>
      </c>
      <c r="F30" s="448">
        <v>5901</v>
      </c>
      <c r="G30" s="448">
        <v>1244</v>
      </c>
      <c r="H30" s="480">
        <v>70</v>
      </c>
      <c r="I30" s="405">
        <v>-10</v>
      </c>
      <c r="J30" s="456">
        <f t="shared" si="5"/>
        <v>60</v>
      </c>
    </row>
    <row r="31" spans="1:10" ht="13" x14ac:dyDescent="0.3">
      <c r="A31" s="464"/>
      <c r="B31" s="408" t="s">
        <v>526</v>
      </c>
      <c r="C31" s="397"/>
      <c r="D31" s="397"/>
      <c r="E31" s="528">
        <v>3421</v>
      </c>
      <c r="F31" s="528">
        <v>5222</v>
      </c>
      <c r="G31" s="424" t="s">
        <v>527</v>
      </c>
      <c r="H31" s="480">
        <v>0</v>
      </c>
      <c r="I31" s="405">
        <v>12</v>
      </c>
      <c r="J31" s="456">
        <f t="shared" si="5"/>
        <v>12</v>
      </c>
    </row>
    <row r="32" spans="1:10" ht="13" x14ac:dyDescent="0.3">
      <c r="A32" s="464"/>
      <c r="B32" s="397" t="s">
        <v>528</v>
      </c>
      <c r="C32" s="397"/>
      <c r="D32" s="397"/>
      <c r="E32" s="448">
        <v>6112</v>
      </c>
      <c r="F32" s="448">
        <v>5901</v>
      </c>
      <c r="G32" s="448">
        <v>1244</v>
      </c>
      <c r="H32" s="480">
        <v>70</v>
      </c>
      <c r="I32" s="405">
        <v>-6</v>
      </c>
      <c r="J32" s="456">
        <f t="shared" si="5"/>
        <v>64</v>
      </c>
    </row>
    <row r="33" spans="1:10" ht="13" x14ac:dyDescent="0.3">
      <c r="A33" s="472"/>
      <c r="B33" s="397" t="s">
        <v>529</v>
      </c>
      <c r="C33" s="397"/>
      <c r="D33" s="397"/>
      <c r="E33" s="448">
        <v>6112</v>
      </c>
      <c r="F33" s="448">
        <v>5901</v>
      </c>
      <c r="G33" s="424" t="s">
        <v>530</v>
      </c>
      <c r="H33" s="480">
        <v>50</v>
      </c>
      <c r="I33" s="478">
        <v>-6</v>
      </c>
      <c r="J33" s="380">
        <f>H33+I33</f>
        <v>44</v>
      </c>
    </row>
    <row r="34" spans="1:10" ht="13" x14ac:dyDescent="0.3">
      <c r="A34" s="464"/>
      <c r="B34" s="408" t="s">
        <v>531</v>
      </c>
      <c r="C34" s="397"/>
      <c r="D34" s="397"/>
      <c r="E34" s="528">
        <v>4357</v>
      </c>
      <c r="F34" s="528">
        <v>5222</v>
      </c>
      <c r="G34" s="424" t="s">
        <v>395</v>
      </c>
      <c r="H34" s="480">
        <v>0</v>
      </c>
      <c r="I34" s="478">
        <v>15</v>
      </c>
      <c r="J34" s="380">
        <f>H34+I34</f>
        <v>15</v>
      </c>
    </row>
    <row r="35" spans="1:10" ht="13" x14ac:dyDescent="0.3">
      <c r="A35" s="464"/>
      <c r="B35" s="408" t="s">
        <v>532</v>
      </c>
      <c r="C35" s="397"/>
      <c r="D35" s="397"/>
      <c r="E35" s="528">
        <v>3392</v>
      </c>
      <c r="F35" s="528">
        <v>5222</v>
      </c>
      <c r="G35" s="424" t="s">
        <v>170</v>
      </c>
      <c r="H35" s="480">
        <v>129</v>
      </c>
      <c r="I35" s="405">
        <v>-15</v>
      </c>
      <c r="J35" s="456">
        <f t="shared" si="5"/>
        <v>114</v>
      </c>
    </row>
    <row r="36" spans="1:10" ht="13" x14ac:dyDescent="0.3">
      <c r="A36" s="464"/>
      <c r="B36" s="408" t="s">
        <v>533</v>
      </c>
      <c r="C36" s="397"/>
      <c r="D36" s="397"/>
      <c r="E36" s="528">
        <v>3399</v>
      </c>
      <c r="F36" s="528">
        <v>5222</v>
      </c>
      <c r="G36" s="424" t="s">
        <v>380</v>
      </c>
      <c r="H36" s="480">
        <v>0</v>
      </c>
      <c r="I36" s="405">
        <v>10</v>
      </c>
      <c r="J36" s="456">
        <f t="shared" si="5"/>
        <v>10</v>
      </c>
    </row>
    <row r="37" spans="1:10" ht="13" x14ac:dyDescent="0.3">
      <c r="A37" s="446"/>
      <c r="B37" s="397" t="s">
        <v>534</v>
      </c>
      <c r="C37" s="397"/>
      <c r="D37" s="397"/>
      <c r="E37" s="448">
        <v>6112</v>
      </c>
      <c r="F37" s="448">
        <v>5901</v>
      </c>
      <c r="G37" s="424" t="s">
        <v>530</v>
      </c>
      <c r="H37" s="480">
        <v>50</v>
      </c>
      <c r="I37" s="405">
        <v>-10</v>
      </c>
      <c r="J37" s="456">
        <f>H37+I37</f>
        <v>40</v>
      </c>
    </row>
    <row r="38" spans="1:10" ht="13" x14ac:dyDescent="0.3">
      <c r="A38" s="410" t="s">
        <v>125</v>
      </c>
      <c r="B38" s="434" t="s">
        <v>535</v>
      </c>
      <c r="C38" s="397"/>
      <c r="D38" s="397"/>
      <c r="E38" s="448">
        <v>3543</v>
      </c>
      <c r="F38" s="448">
        <v>5221</v>
      </c>
      <c r="G38" s="424" t="s">
        <v>536</v>
      </c>
      <c r="H38" s="480">
        <v>0</v>
      </c>
      <c r="I38" s="405">
        <v>6.6</v>
      </c>
      <c r="J38" s="456">
        <f>H38+I38</f>
        <v>6.6</v>
      </c>
    </row>
    <row r="39" spans="1:10" ht="13" x14ac:dyDescent="0.3">
      <c r="A39" s="464"/>
      <c r="B39" s="434" t="s">
        <v>537</v>
      </c>
      <c r="C39" s="397"/>
      <c r="D39" s="397"/>
      <c r="E39" s="448">
        <v>4357</v>
      </c>
      <c r="F39" s="448">
        <v>5222</v>
      </c>
      <c r="G39" s="424" t="s">
        <v>25</v>
      </c>
      <c r="H39" s="480">
        <v>863.13</v>
      </c>
      <c r="I39" s="405">
        <v>-6.6</v>
      </c>
      <c r="J39" s="456">
        <f>H39+I39</f>
        <v>856.53</v>
      </c>
    </row>
    <row r="40" spans="1:10" ht="13" x14ac:dyDescent="0.3">
      <c r="A40" s="464"/>
      <c r="B40" s="434" t="s">
        <v>538</v>
      </c>
      <c r="C40" s="397"/>
      <c r="D40" s="397"/>
      <c r="E40" s="448">
        <v>4357</v>
      </c>
      <c r="F40" s="448">
        <v>5222</v>
      </c>
      <c r="G40" s="424" t="s">
        <v>395</v>
      </c>
      <c r="H40" s="480">
        <v>0</v>
      </c>
      <c r="I40" s="405">
        <v>29.1</v>
      </c>
      <c r="J40" s="456">
        <f t="shared" ref="J40:J43" si="6">H40+I40</f>
        <v>29.1</v>
      </c>
    </row>
    <row r="41" spans="1:10" ht="13" x14ac:dyDescent="0.3">
      <c r="A41" s="464"/>
      <c r="B41" s="434" t="s">
        <v>537</v>
      </c>
      <c r="C41" s="397"/>
      <c r="D41" s="397"/>
      <c r="E41" s="448">
        <v>4357</v>
      </c>
      <c r="F41" s="448">
        <v>5222</v>
      </c>
      <c r="G41" s="424" t="s">
        <v>25</v>
      </c>
      <c r="H41" s="480">
        <v>863.13</v>
      </c>
      <c r="I41" s="405">
        <v>-29.1</v>
      </c>
      <c r="J41" s="456">
        <f t="shared" si="6"/>
        <v>834.03</v>
      </c>
    </row>
    <row r="42" spans="1:10" ht="13" x14ac:dyDescent="0.3">
      <c r="A42" s="464"/>
      <c r="B42" s="434" t="s">
        <v>539</v>
      </c>
      <c r="C42" s="397"/>
      <c r="D42" s="397"/>
      <c r="E42" s="448">
        <v>4312</v>
      </c>
      <c r="F42" s="448">
        <v>5221</v>
      </c>
      <c r="G42" s="424" t="s">
        <v>540</v>
      </c>
      <c r="H42" s="480">
        <v>0</v>
      </c>
      <c r="I42" s="405">
        <v>20</v>
      </c>
      <c r="J42" s="456">
        <f t="shared" si="6"/>
        <v>20</v>
      </c>
    </row>
    <row r="43" spans="1:10" ht="13" x14ac:dyDescent="0.3">
      <c r="A43" s="464"/>
      <c r="B43" s="434" t="s">
        <v>537</v>
      </c>
      <c r="C43" s="397"/>
      <c r="D43" s="397"/>
      <c r="E43" s="448">
        <v>4357</v>
      </c>
      <c r="F43" s="448">
        <v>5222</v>
      </c>
      <c r="G43" s="424" t="s">
        <v>25</v>
      </c>
      <c r="H43" s="480">
        <v>863.13</v>
      </c>
      <c r="I43" s="405">
        <v>-20</v>
      </c>
      <c r="J43" s="456">
        <f t="shared" si="6"/>
        <v>843.13</v>
      </c>
    </row>
    <row r="44" spans="1:10" ht="13" x14ac:dyDescent="0.3">
      <c r="A44" s="464"/>
      <c r="B44" s="434" t="s">
        <v>541</v>
      </c>
      <c r="C44" s="397"/>
      <c r="D44" s="397"/>
      <c r="E44" s="528">
        <v>4312</v>
      </c>
      <c r="F44" s="528">
        <v>5221</v>
      </c>
      <c r="G44" s="424" t="s">
        <v>542</v>
      </c>
      <c r="H44" s="480">
        <v>0</v>
      </c>
      <c r="I44" s="405">
        <v>27.4</v>
      </c>
      <c r="J44" s="456">
        <f t="shared" si="5"/>
        <v>27.4</v>
      </c>
    </row>
    <row r="45" spans="1:10" ht="13" x14ac:dyDescent="0.3">
      <c r="A45" s="446"/>
      <c r="B45" s="434" t="s">
        <v>537</v>
      </c>
      <c r="C45" s="397"/>
      <c r="D45" s="397"/>
      <c r="E45" s="448">
        <v>4357</v>
      </c>
      <c r="F45" s="448">
        <v>5222</v>
      </c>
      <c r="G45" s="424" t="s">
        <v>25</v>
      </c>
      <c r="H45" s="480">
        <v>863.13</v>
      </c>
      <c r="I45" s="466">
        <v>-27.4</v>
      </c>
      <c r="J45" s="467">
        <f t="shared" si="5"/>
        <v>835.73</v>
      </c>
    </row>
    <row r="46" spans="1:10" ht="13" x14ac:dyDescent="0.3">
      <c r="A46" s="410" t="s">
        <v>143</v>
      </c>
      <c r="B46" s="408" t="s">
        <v>532</v>
      </c>
      <c r="C46" s="397"/>
      <c r="D46" s="397"/>
      <c r="E46" s="528">
        <v>3392</v>
      </c>
      <c r="F46" s="528">
        <v>5222</v>
      </c>
      <c r="G46" s="424" t="s">
        <v>170</v>
      </c>
      <c r="H46" s="480">
        <v>129</v>
      </c>
      <c r="I46" s="402">
        <v>115.4</v>
      </c>
      <c r="J46" s="468">
        <f t="shared" si="5"/>
        <v>244.4</v>
      </c>
    </row>
    <row r="47" spans="1:10" ht="13" x14ac:dyDescent="0.3">
      <c r="A47" s="446"/>
      <c r="B47" s="408" t="s">
        <v>543</v>
      </c>
      <c r="C47" s="397"/>
      <c r="D47" s="397"/>
      <c r="E47" s="528">
        <v>3392</v>
      </c>
      <c r="F47" s="528">
        <v>5222</v>
      </c>
      <c r="G47" s="424" t="s">
        <v>172</v>
      </c>
      <c r="H47" s="480">
        <v>120.4</v>
      </c>
      <c r="I47" s="402">
        <v>-115.4</v>
      </c>
      <c r="J47" s="468">
        <f t="shared" si="5"/>
        <v>5</v>
      </c>
    </row>
    <row r="48" spans="1:10" ht="13" x14ac:dyDescent="0.3">
      <c r="A48" s="410" t="s">
        <v>146</v>
      </c>
      <c r="B48" s="530" t="s">
        <v>544</v>
      </c>
      <c r="C48" s="448"/>
      <c r="D48" s="448">
        <v>13010</v>
      </c>
      <c r="E48" s="529">
        <v>4339</v>
      </c>
      <c r="F48" s="531">
        <v>5167</v>
      </c>
      <c r="G48" s="518" t="s">
        <v>233</v>
      </c>
      <c r="H48" s="532">
        <v>5</v>
      </c>
      <c r="I48" s="533">
        <v>5</v>
      </c>
      <c r="J48" s="468">
        <f t="shared" si="5"/>
        <v>10</v>
      </c>
    </row>
    <row r="49" spans="1:11" ht="13" x14ac:dyDescent="0.3">
      <c r="A49" s="446"/>
      <c r="B49" s="530" t="s">
        <v>545</v>
      </c>
      <c r="C49" s="448"/>
      <c r="D49" s="448">
        <v>13010</v>
      </c>
      <c r="E49" s="529">
        <v>4339</v>
      </c>
      <c r="F49" s="531">
        <v>5499</v>
      </c>
      <c r="G49" s="518" t="s">
        <v>233</v>
      </c>
      <c r="H49" s="532">
        <v>68</v>
      </c>
      <c r="I49" s="533">
        <v>-5</v>
      </c>
      <c r="J49" s="468">
        <f t="shared" si="5"/>
        <v>63</v>
      </c>
    </row>
    <row r="50" spans="1:11" ht="13" x14ac:dyDescent="0.3">
      <c r="A50" s="410" t="s">
        <v>148</v>
      </c>
      <c r="B50" s="408" t="s">
        <v>546</v>
      </c>
      <c r="C50" s="397"/>
      <c r="D50" s="397"/>
      <c r="E50" s="527">
        <v>6171</v>
      </c>
      <c r="F50" s="529">
        <v>5133</v>
      </c>
      <c r="G50" s="424"/>
      <c r="H50" s="391">
        <v>3</v>
      </c>
      <c r="I50" s="405">
        <v>5</v>
      </c>
      <c r="J50" s="456">
        <f t="shared" si="5"/>
        <v>8</v>
      </c>
    </row>
    <row r="51" spans="1:11" ht="13" x14ac:dyDescent="0.3">
      <c r="A51" s="481"/>
      <c r="B51" s="408" t="s">
        <v>547</v>
      </c>
      <c r="C51" s="397"/>
      <c r="D51" s="397"/>
      <c r="E51" s="527">
        <v>6171</v>
      </c>
      <c r="F51" s="529">
        <v>5132</v>
      </c>
      <c r="G51" s="424"/>
      <c r="H51" s="391">
        <v>25</v>
      </c>
      <c r="I51" s="405">
        <v>-5</v>
      </c>
      <c r="J51" s="456">
        <f t="shared" si="5"/>
        <v>20</v>
      </c>
    </row>
    <row r="52" spans="1:11" ht="13" x14ac:dyDescent="0.3">
      <c r="A52" s="482" t="s">
        <v>156</v>
      </c>
      <c r="B52" s="408" t="s">
        <v>548</v>
      </c>
      <c r="C52" s="397"/>
      <c r="D52" s="448"/>
      <c r="E52" s="528">
        <v>3317</v>
      </c>
      <c r="F52" s="529">
        <v>5175</v>
      </c>
      <c r="G52" s="424"/>
      <c r="H52" s="391">
        <v>0</v>
      </c>
      <c r="I52" s="475">
        <v>5</v>
      </c>
      <c r="J52" s="380">
        <f t="shared" si="5"/>
        <v>5</v>
      </c>
    </row>
    <row r="53" spans="1:11" ht="13" x14ac:dyDescent="0.3">
      <c r="A53" s="446"/>
      <c r="B53" s="408" t="s">
        <v>549</v>
      </c>
      <c r="C53" s="397"/>
      <c r="D53" s="397"/>
      <c r="E53" s="528">
        <v>3317</v>
      </c>
      <c r="F53" s="528">
        <v>5222</v>
      </c>
      <c r="G53" s="424"/>
      <c r="H53" s="480">
        <v>5</v>
      </c>
      <c r="I53" s="475">
        <v>-5</v>
      </c>
      <c r="J53" s="380">
        <f t="shared" si="5"/>
        <v>0</v>
      </c>
    </row>
    <row r="54" spans="1:11" ht="13" x14ac:dyDescent="0.3">
      <c r="A54" s="410" t="s">
        <v>190</v>
      </c>
      <c r="B54" s="408" t="s">
        <v>481</v>
      </c>
      <c r="C54" s="397"/>
      <c r="D54" s="397"/>
      <c r="E54" s="528">
        <v>3419</v>
      </c>
      <c r="F54" s="528">
        <v>5169</v>
      </c>
      <c r="G54" s="424" t="s">
        <v>158</v>
      </c>
      <c r="H54" s="401">
        <v>120</v>
      </c>
      <c r="I54" s="402">
        <v>70</v>
      </c>
      <c r="J54" s="380">
        <f>H54+I54</f>
        <v>190</v>
      </c>
    </row>
    <row r="55" spans="1:11" ht="13" x14ac:dyDescent="0.3">
      <c r="A55" s="464"/>
      <c r="B55" s="408" t="s">
        <v>550</v>
      </c>
      <c r="C55" s="397"/>
      <c r="D55" s="397"/>
      <c r="E55" s="528">
        <v>3419</v>
      </c>
      <c r="F55" s="528">
        <v>5175</v>
      </c>
      <c r="G55" s="424" t="s">
        <v>158</v>
      </c>
      <c r="H55" s="401">
        <v>133.47999999999999</v>
      </c>
      <c r="I55" s="402">
        <v>-20</v>
      </c>
      <c r="J55" s="380">
        <f>H55+I55</f>
        <v>113.47999999999999</v>
      </c>
    </row>
    <row r="56" spans="1:11" ht="13" x14ac:dyDescent="0.3">
      <c r="A56" s="446"/>
      <c r="B56" s="408" t="s">
        <v>551</v>
      </c>
      <c r="C56" s="397"/>
      <c r="D56" s="397"/>
      <c r="E56" s="528">
        <v>3419</v>
      </c>
      <c r="F56" s="528">
        <v>5173</v>
      </c>
      <c r="G56" s="424" t="s">
        <v>158</v>
      </c>
      <c r="H56" s="401">
        <v>121</v>
      </c>
      <c r="I56" s="402">
        <v>-50</v>
      </c>
      <c r="J56" s="380">
        <f>H56+I56</f>
        <v>71</v>
      </c>
    </row>
    <row r="57" spans="1:11" ht="13" x14ac:dyDescent="0.3">
      <c r="A57" s="534" t="s">
        <v>203</v>
      </c>
      <c r="B57" s="535" t="s">
        <v>552</v>
      </c>
      <c r="C57" s="488" t="s">
        <v>50</v>
      </c>
      <c r="D57" s="487"/>
      <c r="E57" s="536">
        <v>2310</v>
      </c>
      <c r="F57" s="536">
        <v>5171</v>
      </c>
      <c r="G57" s="498" t="s">
        <v>522</v>
      </c>
      <c r="H57" s="513">
        <v>0</v>
      </c>
      <c r="I57" s="537">
        <v>80</v>
      </c>
      <c r="J57" s="513">
        <f>H57+I57</f>
        <v>80</v>
      </c>
    </row>
    <row r="58" spans="1:11" ht="13" x14ac:dyDescent="0.3">
      <c r="A58" s="486" t="s">
        <v>206</v>
      </c>
      <c r="B58" s="394" t="s">
        <v>553</v>
      </c>
      <c r="C58" s="447"/>
      <c r="D58" s="382"/>
      <c r="E58" s="381">
        <v>6171</v>
      </c>
      <c r="F58" s="381">
        <v>5171</v>
      </c>
      <c r="G58" s="218" t="s">
        <v>311</v>
      </c>
      <c r="H58" s="398">
        <v>1488</v>
      </c>
      <c r="I58" s="403">
        <v>8</v>
      </c>
      <c r="J58" s="380">
        <f>H58+I58</f>
        <v>1496</v>
      </c>
    </row>
    <row r="59" spans="1:11" ht="13" x14ac:dyDescent="0.3">
      <c r="A59" s="486" t="s">
        <v>209</v>
      </c>
      <c r="B59" s="538" t="s">
        <v>554</v>
      </c>
      <c r="C59" s="397"/>
      <c r="D59" s="397"/>
      <c r="E59" s="528">
        <v>3111</v>
      </c>
      <c r="F59" s="528">
        <v>5171</v>
      </c>
      <c r="G59" s="424" t="s">
        <v>304</v>
      </c>
      <c r="H59" s="401">
        <v>690</v>
      </c>
      <c r="I59" s="402">
        <v>43</v>
      </c>
      <c r="J59" s="380">
        <f t="shared" ref="J59" si="7">H59+I59</f>
        <v>733</v>
      </c>
    </row>
    <row r="60" spans="1:11" ht="13" x14ac:dyDescent="0.3">
      <c r="A60" s="306"/>
      <c r="B60" s="397"/>
      <c r="C60" s="448"/>
      <c r="D60" s="448"/>
      <c r="E60" s="448"/>
      <c r="F60" s="459" t="s">
        <v>22</v>
      </c>
      <c r="G60" s="201"/>
      <c r="H60" s="391">
        <f>SUM(H22:H59)</f>
        <v>12362.399999999998</v>
      </c>
      <c r="I60" s="405">
        <f t="shared" ref="I60:J60" si="8">SUM(I22:I59)</f>
        <v>1495</v>
      </c>
      <c r="J60" s="391">
        <f t="shared" si="8"/>
        <v>13857.4</v>
      </c>
    </row>
    <row r="61" spans="1:11" ht="13" x14ac:dyDescent="0.3">
      <c r="A61" s="396" t="s">
        <v>319</v>
      </c>
      <c r="B61" s="390"/>
      <c r="C61" s="388"/>
      <c r="D61" s="388"/>
      <c r="E61" s="388"/>
      <c r="F61" s="388"/>
      <c r="G61" s="390"/>
      <c r="H61" s="392"/>
      <c r="I61" s="392"/>
      <c r="J61" s="391"/>
      <c r="K61" s="390"/>
    </row>
    <row r="62" spans="1:11" ht="13" x14ac:dyDescent="0.3">
      <c r="A62" s="489" t="s">
        <v>8</v>
      </c>
      <c r="B62" s="502" t="s">
        <v>555</v>
      </c>
      <c r="C62" s="488" t="s">
        <v>50</v>
      </c>
      <c r="D62" s="490"/>
      <c r="E62" s="489">
        <v>3639</v>
      </c>
      <c r="F62" s="489">
        <v>6121</v>
      </c>
      <c r="G62" s="498" t="s">
        <v>556</v>
      </c>
      <c r="H62" s="499">
        <v>0</v>
      </c>
      <c r="I62" s="510">
        <v>333.3</v>
      </c>
      <c r="J62" s="491">
        <f>H62+I62</f>
        <v>333.3</v>
      </c>
      <c r="K62" s="390"/>
    </row>
    <row r="63" spans="1:11" ht="13" x14ac:dyDescent="0.3">
      <c r="A63" s="489" t="s">
        <v>11</v>
      </c>
      <c r="B63" s="502" t="s">
        <v>557</v>
      </c>
      <c r="C63" s="488" t="s">
        <v>50</v>
      </c>
      <c r="D63" s="490"/>
      <c r="E63" s="489">
        <v>3313</v>
      </c>
      <c r="F63" s="489">
        <v>6313</v>
      </c>
      <c r="G63" s="498" t="s">
        <v>558</v>
      </c>
      <c r="H63" s="499">
        <v>0</v>
      </c>
      <c r="I63" s="510">
        <f>72.9+22.65-80</f>
        <v>15.550000000000011</v>
      </c>
      <c r="J63" s="491">
        <f>H63+I63</f>
        <v>15.550000000000011</v>
      </c>
      <c r="K63" s="390"/>
    </row>
    <row r="64" spans="1:11" ht="13" x14ac:dyDescent="0.3">
      <c r="A64" s="220" t="s">
        <v>60</v>
      </c>
      <c r="B64" s="485" t="s">
        <v>559</v>
      </c>
      <c r="C64" s="447"/>
      <c r="D64" s="382"/>
      <c r="E64" s="381">
        <v>2212</v>
      </c>
      <c r="F64" s="381">
        <v>6121</v>
      </c>
      <c r="G64" s="218" t="s">
        <v>332</v>
      </c>
      <c r="H64" s="441">
        <v>2160</v>
      </c>
      <c r="I64" s="442">
        <v>237</v>
      </c>
      <c r="J64" s="251">
        <f>H64+I64</f>
        <v>2397</v>
      </c>
      <c r="K64" s="390"/>
    </row>
    <row r="65" spans="1:11" ht="13" x14ac:dyDescent="0.3">
      <c r="A65" s="539"/>
      <c r="B65" s="382" t="s">
        <v>560</v>
      </c>
      <c r="C65" s="447"/>
      <c r="D65" s="382"/>
      <c r="E65" s="381">
        <v>3639</v>
      </c>
      <c r="F65" s="381">
        <v>6121</v>
      </c>
      <c r="G65" s="218" t="s">
        <v>321</v>
      </c>
      <c r="H65" s="398">
        <v>1310</v>
      </c>
      <c r="I65" s="403">
        <v>-237</v>
      </c>
      <c r="J65" s="251">
        <f t="shared" ref="J65:J69" si="9">H65+I65</f>
        <v>1073</v>
      </c>
      <c r="K65" s="390"/>
    </row>
    <row r="66" spans="1:11" ht="13" x14ac:dyDescent="0.3">
      <c r="A66" s="381" t="s">
        <v>73</v>
      </c>
      <c r="B66" s="382" t="s">
        <v>561</v>
      </c>
      <c r="C66" s="447"/>
      <c r="D66" s="382"/>
      <c r="E66" s="381">
        <v>3639</v>
      </c>
      <c r="F66" s="381">
        <v>6121</v>
      </c>
      <c r="G66" s="218" t="s">
        <v>321</v>
      </c>
      <c r="H66" s="398">
        <v>1310</v>
      </c>
      <c r="I66" s="308">
        <v>-8</v>
      </c>
      <c r="J66" s="251">
        <f t="shared" si="9"/>
        <v>1302</v>
      </c>
      <c r="K66" s="390"/>
    </row>
    <row r="67" spans="1:11" ht="13" x14ac:dyDescent="0.3">
      <c r="A67" s="381" t="s">
        <v>125</v>
      </c>
      <c r="B67" s="382" t="s">
        <v>562</v>
      </c>
      <c r="C67" s="447"/>
      <c r="D67" s="382"/>
      <c r="E67" s="381">
        <v>3639</v>
      </c>
      <c r="F67" s="381">
        <v>6121</v>
      </c>
      <c r="G67" s="218" t="s">
        <v>321</v>
      </c>
      <c r="H67" s="398">
        <v>1310</v>
      </c>
      <c r="I67" s="442">
        <v>-43</v>
      </c>
      <c r="J67" s="251">
        <f t="shared" si="9"/>
        <v>1267</v>
      </c>
      <c r="K67" s="390"/>
    </row>
    <row r="68" spans="1:11" ht="13" x14ac:dyDescent="0.3">
      <c r="A68" s="493" t="s">
        <v>143</v>
      </c>
      <c r="B68" s="540" t="s">
        <v>563</v>
      </c>
      <c r="C68" s="488" t="s">
        <v>50</v>
      </c>
      <c r="D68" s="490"/>
      <c r="E68" s="541">
        <v>3421</v>
      </c>
      <c r="F68" s="542">
        <v>6121</v>
      </c>
      <c r="G68" s="498" t="s">
        <v>564</v>
      </c>
      <c r="H68" s="543">
        <v>0</v>
      </c>
      <c r="I68" s="544">
        <v>250</v>
      </c>
      <c r="J68" s="513">
        <f t="shared" si="9"/>
        <v>250</v>
      </c>
      <c r="K68" s="390"/>
    </row>
    <row r="69" spans="1:11" ht="13" x14ac:dyDescent="0.3">
      <c r="A69" s="539"/>
      <c r="B69" s="485" t="s">
        <v>565</v>
      </c>
      <c r="C69" s="447"/>
      <c r="D69" s="382"/>
      <c r="E69" s="381">
        <v>3639</v>
      </c>
      <c r="F69" s="381">
        <v>6121</v>
      </c>
      <c r="G69" s="218" t="s">
        <v>321</v>
      </c>
      <c r="H69" s="398">
        <v>1310</v>
      </c>
      <c r="I69" s="403">
        <v>-250</v>
      </c>
      <c r="J69" s="251">
        <f t="shared" si="9"/>
        <v>1060</v>
      </c>
      <c r="K69" s="390"/>
    </row>
    <row r="70" spans="1:11" ht="13" x14ac:dyDescent="0.3">
      <c r="A70" s="399"/>
      <c r="B70" s="394"/>
      <c r="C70" s="399"/>
      <c r="D70" s="399"/>
      <c r="E70" s="395"/>
      <c r="F70" s="440"/>
      <c r="G70" s="545" t="s">
        <v>23</v>
      </c>
      <c r="H70" s="398">
        <f>SUM(H62:H69)</f>
        <v>7400</v>
      </c>
      <c r="I70" s="403">
        <f t="shared" ref="I70:J70" si="10">SUM(I62:I69)</f>
        <v>297.85000000000002</v>
      </c>
      <c r="J70" s="398">
        <f t="shared" si="10"/>
        <v>7697.85</v>
      </c>
    </row>
    <row r="71" spans="1:11" ht="13" x14ac:dyDescent="0.3">
      <c r="A71" s="399"/>
      <c r="B71" s="394"/>
      <c r="C71" s="399"/>
      <c r="D71" s="399"/>
      <c r="E71" s="395"/>
      <c r="F71" s="443"/>
      <c r="G71" s="444"/>
      <c r="H71" s="445"/>
      <c r="I71" s="442"/>
      <c r="J71" s="441"/>
    </row>
    <row r="72" spans="1:11" ht="13" x14ac:dyDescent="0.3">
      <c r="B72" s="404" t="s">
        <v>566</v>
      </c>
      <c r="C72" s="388"/>
      <c r="D72" s="388"/>
      <c r="E72" s="433" t="s">
        <v>9</v>
      </c>
      <c r="F72" s="438"/>
      <c r="G72" s="431"/>
      <c r="H72" s="427"/>
      <c r="I72" s="402">
        <f>I18</f>
        <v>1908.95</v>
      </c>
      <c r="J72" s="401"/>
    </row>
    <row r="73" spans="1:11" ht="13" x14ac:dyDescent="0.3">
      <c r="B73" s="390"/>
      <c r="C73" s="388"/>
      <c r="D73" s="388"/>
      <c r="E73" s="425" t="s">
        <v>17</v>
      </c>
      <c r="F73" s="437"/>
      <c r="G73" s="434"/>
      <c r="H73" s="427"/>
      <c r="I73" s="402">
        <f>I60+I19</f>
        <v>1611.1</v>
      </c>
      <c r="J73" s="401"/>
    </row>
    <row r="74" spans="1:11" ht="13" x14ac:dyDescent="0.3">
      <c r="B74" s="390"/>
      <c r="C74" s="388"/>
      <c r="D74" s="388"/>
      <c r="E74" s="389" t="s">
        <v>15</v>
      </c>
      <c r="F74" s="390"/>
      <c r="G74" s="432"/>
      <c r="H74" s="427"/>
      <c r="I74" s="402">
        <f>I70</f>
        <v>297.85000000000002</v>
      </c>
      <c r="J74" s="401"/>
    </row>
    <row r="75" spans="1:11" ht="13" x14ac:dyDescent="0.3">
      <c r="B75" s="390"/>
      <c r="C75" s="388"/>
      <c r="D75" s="388"/>
      <c r="E75" s="425" t="s">
        <v>26</v>
      </c>
      <c r="F75" s="437"/>
      <c r="G75" s="434"/>
      <c r="H75" s="427"/>
      <c r="I75" s="402">
        <f>I73+I74</f>
        <v>1908.9499999999998</v>
      </c>
      <c r="J75" s="401"/>
    </row>
    <row r="76" spans="1:11" ht="13" x14ac:dyDescent="0.3">
      <c r="B76" s="390"/>
      <c r="C76" s="388"/>
      <c r="D76" s="388"/>
      <c r="E76" s="435" t="s">
        <v>16</v>
      </c>
      <c r="F76" s="390"/>
      <c r="G76" s="432"/>
      <c r="H76" s="428"/>
      <c r="I76" s="402">
        <f>I72-I75</f>
        <v>0</v>
      </c>
      <c r="J76" s="401"/>
    </row>
    <row r="77" spans="1:11" ht="13" x14ac:dyDescent="0.3">
      <c r="B77" s="390"/>
      <c r="C77" s="388"/>
      <c r="D77" s="388"/>
      <c r="E77" s="426" t="s">
        <v>491</v>
      </c>
      <c r="F77" s="437"/>
      <c r="G77" s="434"/>
      <c r="H77" s="428"/>
      <c r="I77" s="402">
        <v>0</v>
      </c>
      <c r="J77" s="401"/>
    </row>
    <row r="78" spans="1:11" x14ac:dyDescent="0.25">
      <c r="E78" s="384" t="s">
        <v>29</v>
      </c>
      <c r="G78" s="390"/>
      <c r="H78" s="423">
        <v>42865</v>
      </c>
      <c r="J78" s="423">
        <v>42886</v>
      </c>
    </row>
    <row r="79" spans="1:11" ht="13" x14ac:dyDescent="0.3">
      <c r="B79" s="404" t="s">
        <v>567</v>
      </c>
      <c r="C79" s="388"/>
      <c r="D79" s="388"/>
      <c r="E79" s="436" t="s">
        <v>13</v>
      </c>
      <c r="F79" s="438"/>
      <c r="G79" s="431"/>
      <c r="H79" s="429">
        <v>363473.44</v>
      </c>
      <c r="I79" s="402">
        <f>I72</f>
        <v>1908.95</v>
      </c>
      <c r="J79" s="402">
        <f>H79+I79</f>
        <v>365382.39</v>
      </c>
    </row>
    <row r="80" spans="1:11" ht="13" x14ac:dyDescent="0.3">
      <c r="B80" s="390"/>
      <c r="C80" s="388"/>
      <c r="D80" s="388"/>
      <c r="E80" s="425" t="s">
        <v>17</v>
      </c>
      <c r="F80" s="437"/>
      <c r="G80" s="434"/>
      <c r="H80" s="430">
        <v>285506.93</v>
      </c>
      <c r="I80" s="402">
        <f>I60+I19</f>
        <v>1611.1</v>
      </c>
      <c r="J80" s="401">
        <f>H80+I80</f>
        <v>287118.02999999997</v>
      </c>
    </row>
    <row r="81" spans="2:10" ht="13" x14ac:dyDescent="0.3">
      <c r="B81" s="390"/>
      <c r="C81" s="388"/>
      <c r="D81" s="388"/>
      <c r="E81" s="389" t="s">
        <v>15</v>
      </c>
      <c r="F81" s="390"/>
      <c r="G81" s="432"/>
      <c r="H81" s="430">
        <v>77966.509999999995</v>
      </c>
      <c r="I81" s="402">
        <f>I70</f>
        <v>297.85000000000002</v>
      </c>
      <c r="J81" s="401">
        <f>H81+I81</f>
        <v>78264.36</v>
      </c>
    </row>
    <row r="82" spans="2:10" ht="13" x14ac:dyDescent="0.3">
      <c r="B82" s="384" t="s">
        <v>568</v>
      </c>
      <c r="E82" s="426" t="s">
        <v>27</v>
      </c>
      <c r="F82" s="437"/>
      <c r="G82" s="434"/>
      <c r="H82" s="401">
        <f t="shared" ref="H82:J82" si="11">SUM(H80:H81)</f>
        <v>363473.44</v>
      </c>
      <c r="I82" s="402">
        <f t="shared" si="11"/>
        <v>1908.9499999999998</v>
      </c>
      <c r="J82" s="402">
        <f t="shared" si="11"/>
        <v>365382.38999999996</v>
      </c>
    </row>
    <row r="83" spans="2:10" ht="13" x14ac:dyDescent="0.3">
      <c r="E83" s="389" t="s">
        <v>18</v>
      </c>
      <c r="F83" s="390"/>
      <c r="G83" s="432"/>
      <c r="H83" s="401">
        <f t="shared" ref="H83:J83" si="12">H79-H82</f>
        <v>0</v>
      </c>
      <c r="I83" s="402">
        <f t="shared" si="12"/>
        <v>0</v>
      </c>
      <c r="J83" s="401">
        <f t="shared" si="12"/>
        <v>0</v>
      </c>
    </row>
    <row r="84" spans="2:10" ht="13" x14ac:dyDescent="0.3">
      <c r="E84" s="426" t="s">
        <v>28</v>
      </c>
      <c r="F84" s="437"/>
      <c r="G84" s="434"/>
      <c r="H84" s="439">
        <v>0</v>
      </c>
      <c r="I84" s="402">
        <f>I77</f>
        <v>0</v>
      </c>
      <c r="J84" s="402">
        <f>H84+I84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95" priority="19" stopIfTrue="1">
      <formula>$L1="Z"</formula>
    </cfRule>
    <cfRule type="expression" dxfId="94" priority="20" stopIfTrue="1">
      <formula>$L1="T"</formula>
    </cfRule>
    <cfRule type="expression" dxfId="93" priority="21" stopIfTrue="1">
      <formula>$L1="Y"</formula>
    </cfRule>
  </conditionalFormatting>
  <conditionalFormatting sqref="B2">
    <cfRule type="expression" dxfId="92" priority="16" stopIfTrue="1">
      <formula>$L2="Z"</formula>
    </cfRule>
    <cfRule type="expression" dxfId="91" priority="17" stopIfTrue="1">
      <formula>$L2="T"</formula>
    </cfRule>
    <cfRule type="expression" dxfId="90" priority="18" stopIfTrue="1">
      <formula>$L2="Y"</formula>
    </cfRule>
  </conditionalFormatting>
  <conditionalFormatting sqref="C18:D19">
    <cfRule type="expression" dxfId="89" priority="13" stopIfTrue="1">
      <formula>#REF!="Z"</formula>
    </cfRule>
    <cfRule type="expression" dxfId="88" priority="14" stopIfTrue="1">
      <formula>#REF!="T"</formula>
    </cfRule>
    <cfRule type="expression" dxfId="87" priority="15" stopIfTrue="1">
      <formula>#REF!="Y"</formula>
    </cfRule>
  </conditionalFormatting>
  <conditionalFormatting sqref="H79">
    <cfRule type="expression" dxfId="86" priority="10" stopIfTrue="1">
      <formula>$J79="Z"</formula>
    </cfRule>
    <cfRule type="expression" dxfId="85" priority="11" stopIfTrue="1">
      <formula>$J79="T"</formula>
    </cfRule>
    <cfRule type="expression" dxfId="84" priority="12" stopIfTrue="1">
      <formula>$J79="Y"</formula>
    </cfRule>
  </conditionalFormatting>
  <conditionalFormatting sqref="H80">
    <cfRule type="expression" dxfId="83" priority="7" stopIfTrue="1">
      <formula>$J80="Z"</formula>
    </cfRule>
    <cfRule type="expression" dxfId="82" priority="8" stopIfTrue="1">
      <formula>$J80="T"</formula>
    </cfRule>
    <cfRule type="expression" dxfId="81" priority="9" stopIfTrue="1">
      <formula>$J80="Y"</formula>
    </cfRule>
  </conditionalFormatting>
  <conditionalFormatting sqref="H81">
    <cfRule type="expression" dxfId="80" priority="4" stopIfTrue="1">
      <formula>$J81="Z"</formula>
    </cfRule>
    <cfRule type="expression" dxfId="79" priority="5" stopIfTrue="1">
      <formula>$J81="T"</formula>
    </cfRule>
    <cfRule type="expression" dxfId="78" priority="6" stopIfTrue="1">
      <formula>$J81="Y"</formula>
    </cfRule>
  </conditionalFormatting>
  <conditionalFormatting sqref="D62:D69">
    <cfRule type="expression" dxfId="77" priority="1" stopIfTrue="1">
      <formula>#REF!="Z"</formula>
    </cfRule>
    <cfRule type="expression" dxfId="76" priority="2" stopIfTrue="1">
      <formula>#REF!="T"</formula>
    </cfRule>
    <cfRule type="expression" dxfId="75" priority="3" stopIfTrue="1">
      <formula>#REF!="Y"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3" topLeftCell="A37" activePane="bottomLeft" state="frozen"/>
      <selection pane="bottomLeft" activeCell="G20" sqref="G20"/>
    </sheetView>
  </sheetViews>
  <sheetFormatPr defaultColWidth="9.08984375" defaultRowHeight="12.5" x14ac:dyDescent="0.25"/>
  <cols>
    <col min="1" max="1" width="4.54296875" style="384" customWidth="1"/>
    <col min="2" max="2" width="71.08984375" style="384" customWidth="1"/>
    <col min="3" max="3" width="5.54296875" style="23" customWidth="1"/>
    <col min="4" max="4" width="10.08984375" style="23" customWidth="1"/>
    <col min="5" max="5" width="7.6328125" style="384" customWidth="1"/>
    <col min="6" max="6" width="10.08984375" style="384" customWidth="1"/>
    <col min="7" max="7" width="12.08984375" style="384" customWidth="1"/>
    <col min="8" max="8" width="13" style="384" customWidth="1"/>
    <col min="9" max="9" width="12.453125" style="384" customWidth="1"/>
    <col min="10" max="13" width="11.6328125" style="384" customWidth="1"/>
    <col min="14" max="16384" width="9.08984375" style="384"/>
  </cols>
  <sheetData>
    <row r="1" spans="1:10" ht="14" x14ac:dyDescent="0.3">
      <c r="A1" s="407" t="s">
        <v>569</v>
      </c>
      <c r="B1" s="383"/>
      <c r="C1" s="400"/>
      <c r="D1" s="400"/>
      <c r="H1" s="383" t="s">
        <v>570</v>
      </c>
      <c r="I1" s="383"/>
      <c r="J1" s="407"/>
    </row>
    <row r="2" spans="1:10" s="383" customFormat="1" ht="13" x14ac:dyDescent="0.3">
      <c r="A2" s="385" t="s">
        <v>0</v>
      </c>
      <c r="B2" s="1159" t="s">
        <v>10</v>
      </c>
      <c r="C2" s="385"/>
      <c r="D2" s="385" t="s">
        <v>19</v>
      </c>
      <c r="E2" s="1159" t="s">
        <v>1</v>
      </c>
      <c r="F2" s="1159" t="s">
        <v>2</v>
      </c>
      <c r="G2" s="1159" t="s">
        <v>3</v>
      </c>
      <c r="H2" s="385" t="s">
        <v>4</v>
      </c>
      <c r="I2" s="385" t="s">
        <v>12</v>
      </c>
      <c r="J2" s="385" t="s">
        <v>5</v>
      </c>
    </row>
    <row r="3" spans="1:10" s="383" customFormat="1" ht="13" x14ac:dyDescent="0.3">
      <c r="A3" s="386" t="s">
        <v>6</v>
      </c>
      <c r="B3" s="1160"/>
      <c r="C3" s="386"/>
      <c r="D3" s="386" t="s">
        <v>20</v>
      </c>
      <c r="E3" s="1160"/>
      <c r="F3" s="1160"/>
      <c r="G3" s="1160"/>
      <c r="H3" s="386" t="s">
        <v>7</v>
      </c>
      <c r="I3" s="386" t="s">
        <v>571</v>
      </c>
      <c r="J3" s="386" t="s">
        <v>7</v>
      </c>
    </row>
    <row r="4" spans="1:10" ht="13" x14ac:dyDescent="0.3">
      <c r="A4" s="449" t="s">
        <v>48</v>
      </c>
      <c r="B4" s="437"/>
      <c r="C4" s="450"/>
      <c r="D4" s="450"/>
      <c r="E4" s="450"/>
      <c r="F4" s="450"/>
      <c r="G4" s="450"/>
      <c r="H4" s="450"/>
      <c r="I4" s="451"/>
      <c r="J4" s="448"/>
    </row>
    <row r="5" spans="1:10" ht="13" x14ac:dyDescent="0.3">
      <c r="A5" s="546" t="s">
        <v>8</v>
      </c>
      <c r="B5" s="487" t="s">
        <v>572</v>
      </c>
      <c r="C5" s="488" t="s">
        <v>50</v>
      </c>
      <c r="D5" s="489"/>
      <c r="E5" s="489">
        <v>6402</v>
      </c>
      <c r="F5" s="489">
        <v>2222</v>
      </c>
      <c r="G5" s="489">
        <v>6275</v>
      </c>
      <c r="H5" s="491">
        <v>0</v>
      </c>
      <c r="I5" s="494">
        <v>38.479999999999997</v>
      </c>
      <c r="J5" s="491">
        <f>H5+I5</f>
        <v>38.479999999999997</v>
      </c>
    </row>
    <row r="6" spans="1:10" ht="13" x14ac:dyDescent="0.3">
      <c r="A6" s="493" t="s">
        <v>11</v>
      </c>
      <c r="B6" s="511" t="s">
        <v>573</v>
      </c>
      <c r="C6" s="488" t="s">
        <v>50</v>
      </c>
      <c r="D6" s="490" t="s">
        <v>574</v>
      </c>
      <c r="E6" s="489"/>
      <c r="F6" s="489">
        <v>4216</v>
      </c>
      <c r="G6" s="490" t="s">
        <v>164</v>
      </c>
      <c r="H6" s="491">
        <v>0</v>
      </c>
      <c r="I6" s="492">
        <v>100</v>
      </c>
      <c r="J6" s="491">
        <f t="shared" ref="J6:J11" si="0">H6+I6</f>
        <v>100</v>
      </c>
    </row>
    <row r="7" spans="1:10" ht="13" x14ac:dyDescent="0.3">
      <c r="A7" s="299"/>
      <c r="B7" s="485" t="s">
        <v>575</v>
      </c>
      <c r="C7" s="447"/>
      <c r="D7" s="218"/>
      <c r="E7" s="381"/>
      <c r="F7" s="381">
        <v>4216</v>
      </c>
      <c r="G7" s="218" t="s">
        <v>164</v>
      </c>
      <c r="H7" s="324">
        <v>100</v>
      </c>
      <c r="I7" s="547">
        <v>-100</v>
      </c>
      <c r="J7" s="324">
        <f t="shared" si="0"/>
        <v>0</v>
      </c>
    </row>
    <row r="8" spans="1:10" ht="13" x14ac:dyDescent="0.3">
      <c r="A8" s="495"/>
      <c r="B8" s="511" t="s">
        <v>576</v>
      </c>
      <c r="C8" s="488" t="s">
        <v>50</v>
      </c>
      <c r="D8" s="490" t="s">
        <v>574</v>
      </c>
      <c r="E8" s="489">
        <v>3314</v>
      </c>
      <c r="F8" s="489">
        <v>6111</v>
      </c>
      <c r="G8" s="490" t="s">
        <v>164</v>
      </c>
      <c r="H8" s="491">
        <v>0</v>
      </c>
      <c r="I8" s="492">
        <v>100</v>
      </c>
      <c r="J8" s="491">
        <f t="shared" si="0"/>
        <v>100</v>
      </c>
    </row>
    <row r="9" spans="1:10" ht="13" x14ac:dyDescent="0.3">
      <c r="A9" s="548"/>
      <c r="B9" s="485" t="s">
        <v>577</v>
      </c>
      <c r="C9" s="447"/>
      <c r="D9" s="218"/>
      <c r="E9" s="381">
        <v>3314</v>
      </c>
      <c r="F9" s="381">
        <v>6111</v>
      </c>
      <c r="G9" s="218" t="s">
        <v>164</v>
      </c>
      <c r="H9" s="324">
        <v>100</v>
      </c>
      <c r="I9" s="547">
        <v>-100</v>
      </c>
      <c r="J9" s="324">
        <f t="shared" si="0"/>
        <v>0</v>
      </c>
    </row>
    <row r="10" spans="1:10" ht="13" x14ac:dyDescent="0.3">
      <c r="A10" s="493" t="s">
        <v>60</v>
      </c>
      <c r="B10" s="511" t="s">
        <v>578</v>
      </c>
      <c r="C10" s="488" t="s">
        <v>50</v>
      </c>
      <c r="D10" s="490" t="s">
        <v>579</v>
      </c>
      <c r="E10" s="489"/>
      <c r="F10" s="489">
        <v>4116</v>
      </c>
      <c r="G10" s="490" t="s">
        <v>580</v>
      </c>
      <c r="H10" s="491">
        <v>962</v>
      </c>
      <c r="I10" s="492">
        <v>33.99</v>
      </c>
      <c r="J10" s="491">
        <f t="shared" si="0"/>
        <v>995.99</v>
      </c>
    </row>
    <row r="11" spans="1:10" ht="13" x14ac:dyDescent="0.3">
      <c r="A11" s="495"/>
      <c r="B11" s="511" t="s">
        <v>581</v>
      </c>
      <c r="C11" s="488" t="s">
        <v>50</v>
      </c>
      <c r="D11" s="490" t="s">
        <v>579</v>
      </c>
      <c r="E11" s="489">
        <v>4369</v>
      </c>
      <c r="F11" s="489">
        <v>5011</v>
      </c>
      <c r="G11" s="490" t="s">
        <v>580</v>
      </c>
      <c r="H11" s="491">
        <v>962</v>
      </c>
      <c r="I11" s="492">
        <v>33.99</v>
      </c>
      <c r="J11" s="491">
        <f t="shared" si="0"/>
        <v>995.99</v>
      </c>
    </row>
    <row r="12" spans="1:10" ht="13" x14ac:dyDescent="0.3">
      <c r="A12" s="539"/>
      <c r="B12" s="485" t="s">
        <v>582</v>
      </c>
      <c r="C12" s="447"/>
      <c r="D12" s="381"/>
      <c r="E12" s="381">
        <v>4369</v>
      </c>
      <c r="F12" s="381">
        <v>5011</v>
      </c>
      <c r="G12" s="218" t="s">
        <v>580</v>
      </c>
      <c r="H12" s="441">
        <v>238</v>
      </c>
      <c r="I12" s="442">
        <v>-33.99</v>
      </c>
      <c r="J12" s="324">
        <f>H12+I12</f>
        <v>204.01</v>
      </c>
    </row>
    <row r="13" spans="1:10" ht="13" x14ac:dyDescent="0.3">
      <c r="A13" s="493" t="s">
        <v>73</v>
      </c>
      <c r="B13" s="487" t="s">
        <v>583</v>
      </c>
      <c r="C13" s="488" t="s">
        <v>50</v>
      </c>
      <c r="D13" s="489"/>
      <c r="E13" s="489">
        <v>3319</v>
      </c>
      <c r="F13" s="489">
        <v>2321</v>
      </c>
      <c r="G13" s="490" t="s">
        <v>356</v>
      </c>
      <c r="H13" s="491">
        <v>0</v>
      </c>
      <c r="I13" s="492">
        <v>30</v>
      </c>
      <c r="J13" s="491">
        <f t="shared" ref="J13:J19" si="1">H13+I13</f>
        <v>30</v>
      </c>
    </row>
    <row r="14" spans="1:10" ht="13" x14ac:dyDescent="0.3">
      <c r="A14" s="522"/>
      <c r="B14" s="487" t="s">
        <v>584</v>
      </c>
      <c r="C14" s="488" t="s">
        <v>50</v>
      </c>
      <c r="D14" s="489"/>
      <c r="E14" s="489">
        <v>3419</v>
      </c>
      <c r="F14" s="489">
        <v>2321</v>
      </c>
      <c r="G14" s="490" t="s">
        <v>158</v>
      </c>
      <c r="H14" s="491">
        <v>0</v>
      </c>
      <c r="I14" s="492">
        <v>30</v>
      </c>
      <c r="J14" s="491">
        <f t="shared" si="1"/>
        <v>30</v>
      </c>
    </row>
    <row r="15" spans="1:10" ht="13" x14ac:dyDescent="0.3">
      <c r="A15" s="522"/>
      <c r="B15" s="487" t="s">
        <v>585</v>
      </c>
      <c r="C15" s="488" t="s">
        <v>50</v>
      </c>
      <c r="D15" s="489"/>
      <c r="E15" s="489">
        <v>3419</v>
      </c>
      <c r="F15" s="489">
        <v>2321</v>
      </c>
      <c r="G15" s="490" t="s">
        <v>360</v>
      </c>
      <c r="H15" s="491">
        <v>0</v>
      </c>
      <c r="I15" s="492">
        <v>20</v>
      </c>
      <c r="J15" s="491">
        <f t="shared" si="1"/>
        <v>20</v>
      </c>
    </row>
    <row r="16" spans="1:10" ht="13" x14ac:dyDescent="0.3">
      <c r="A16" s="522"/>
      <c r="B16" s="487" t="s">
        <v>586</v>
      </c>
      <c r="C16" s="488" t="s">
        <v>50</v>
      </c>
      <c r="D16" s="489"/>
      <c r="E16" s="489">
        <v>4379</v>
      </c>
      <c r="F16" s="489">
        <v>2321</v>
      </c>
      <c r="G16" s="490" t="s">
        <v>350</v>
      </c>
      <c r="H16" s="491">
        <v>0</v>
      </c>
      <c r="I16" s="492">
        <v>30</v>
      </c>
      <c r="J16" s="491">
        <f t="shared" si="1"/>
        <v>30</v>
      </c>
    </row>
    <row r="17" spans="1:10" ht="13" x14ac:dyDescent="0.3">
      <c r="A17" s="522"/>
      <c r="B17" s="487" t="s">
        <v>587</v>
      </c>
      <c r="C17" s="488" t="s">
        <v>50</v>
      </c>
      <c r="D17" s="489"/>
      <c r="E17" s="489">
        <v>3319</v>
      </c>
      <c r="F17" s="489">
        <v>5169</v>
      </c>
      <c r="G17" s="490" t="s">
        <v>356</v>
      </c>
      <c r="H17" s="491">
        <v>0</v>
      </c>
      <c r="I17" s="492">
        <v>30</v>
      </c>
      <c r="J17" s="491">
        <f t="shared" si="1"/>
        <v>30</v>
      </c>
    </row>
    <row r="18" spans="1:10" ht="13" x14ac:dyDescent="0.3">
      <c r="A18" s="522"/>
      <c r="B18" s="487" t="s">
        <v>588</v>
      </c>
      <c r="C18" s="488" t="s">
        <v>50</v>
      </c>
      <c r="D18" s="489"/>
      <c r="E18" s="489">
        <v>3419</v>
      </c>
      <c r="F18" s="489">
        <v>5169</v>
      </c>
      <c r="G18" s="490" t="s">
        <v>360</v>
      </c>
      <c r="H18" s="491">
        <v>0</v>
      </c>
      <c r="I18" s="492">
        <v>20</v>
      </c>
      <c r="J18" s="491">
        <f t="shared" si="1"/>
        <v>20</v>
      </c>
    </row>
    <row r="19" spans="1:10" ht="13" x14ac:dyDescent="0.3">
      <c r="A19" s="523"/>
      <c r="B19" s="487" t="s">
        <v>589</v>
      </c>
      <c r="C19" s="488" t="s">
        <v>50</v>
      </c>
      <c r="D19" s="489"/>
      <c r="E19" s="489">
        <v>3419</v>
      </c>
      <c r="F19" s="489">
        <v>5169</v>
      </c>
      <c r="G19" s="490" t="s">
        <v>158</v>
      </c>
      <c r="H19" s="491">
        <v>0</v>
      </c>
      <c r="I19" s="492">
        <v>30</v>
      </c>
      <c r="J19" s="491">
        <f t="shared" si="1"/>
        <v>30</v>
      </c>
    </row>
    <row r="20" spans="1:10" ht="13" x14ac:dyDescent="0.3">
      <c r="A20" s="493" t="s">
        <v>125</v>
      </c>
      <c r="B20" s="502" t="s">
        <v>590</v>
      </c>
      <c r="C20" s="278" t="s">
        <v>50</v>
      </c>
      <c r="D20" s="490" t="s">
        <v>123</v>
      </c>
      <c r="E20" s="489"/>
      <c r="F20" s="489">
        <v>4116</v>
      </c>
      <c r="G20" s="498"/>
      <c r="H20" s="499">
        <v>25.41</v>
      </c>
      <c r="I20" s="510">
        <v>24.88</v>
      </c>
      <c r="J20" s="499">
        <f>H20+I20</f>
        <v>50.29</v>
      </c>
    </row>
    <row r="21" spans="1:10" ht="13" x14ac:dyDescent="0.3">
      <c r="A21" s="501"/>
      <c r="B21" s="502" t="s">
        <v>591</v>
      </c>
      <c r="C21" s="278" t="s">
        <v>50</v>
      </c>
      <c r="D21" s="490" t="s">
        <v>123</v>
      </c>
      <c r="E21" s="489">
        <v>1036</v>
      </c>
      <c r="F21" s="489">
        <v>5213</v>
      </c>
      <c r="G21" s="498"/>
      <c r="H21" s="499">
        <v>25.41</v>
      </c>
      <c r="I21" s="510">
        <v>24.88</v>
      </c>
      <c r="J21" s="499">
        <f>H21+I21</f>
        <v>50.29</v>
      </c>
    </row>
    <row r="22" spans="1:10" ht="13" x14ac:dyDescent="0.3">
      <c r="A22" s="493" t="s">
        <v>143</v>
      </c>
      <c r="B22" s="267" t="s">
        <v>592</v>
      </c>
      <c r="C22" s="488" t="s">
        <v>50</v>
      </c>
      <c r="D22" s="489">
        <v>13305</v>
      </c>
      <c r="E22" s="489"/>
      <c r="F22" s="489">
        <v>4122</v>
      </c>
      <c r="G22" s="490" t="s">
        <v>83</v>
      </c>
      <c r="H22" s="491">
        <v>99</v>
      </c>
      <c r="I22" s="510">
        <v>66</v>
      </c>
      <c r="J22" s="499">
        <f t="shared" ref="J22:J35" si="2">H22+I22</f>
        <v>165</v>
      </c>
    </row>
    <row r="23" spans="1:10" ht="13" x14ac:dyDescent="0.3">
      <c r="A23" s="1161"/>
      <c r="B23" s="267" t="s">
        <v>593</v>
      </c>
      <c r="C23" s="488" t="s">
        <v>50</v>
      </c>
      <c r="D23" s="490" t="s">
        <v>85</v>
      </c>
      <c r="E23" s="489">
        <v>4356</v>
      </c>
      <c r="F23" s="489">
        <v>5336</v>
      </c>
      <c r="G23" s="490" t="s">
        <v>83</v>
      </c>
      <c r="H23" s="491">
        <v>99</v>
      </c>
      <c r="I23" s="510">
        <v>66</v>
      </c>
      <c r="J23" s="499">
        <f t="shared" si="2"/>
        <v>165</v>
      </c>
    </row>
    <row r="24" spans="1:10" ht="13" x14ac:dyDescent="0.3">
      <c r="A24" s="1161"/>
      <c r="B24" s="267" t="s">
        <v>594</v>
      </c>
      <c r="C24" s="488" t="s">
        <v>50</v>
      </c>
      <c r="D24" s="489">
        <v>13305</v>
      </c>
      <c r="E24" s="489"/>
      <c r="F24" s="489">
        <v>4122</v>
      </c>
      <c r="G24" s="490" t="s">
        <v>87</v>
      </c>
      <c r="H24" s="491">
        <v>2220</v>
      </c>
      <c r="I24" s="510">
        <v>1480</v>
      </c>
      <c r="J24" s="499">
        <f t="shared" si="2"/>
        <v>3700</v>
      </c>
    </row>
    <row r="25" spans="1:10" ht="13" x14ac:dyDescent="0.3">
      <c r="A25" s="1161"/>
      <c r="B25" s="267" t="s">
        <v>595</v>
      </c>
      <c r="C25" s="488" t="s">
        <v>50</v>
      </c>
      <c r="D25" s="490" t="s">
        <v>85</v>
      </c>
      <c r="E25" s="489">
        <v>4350</v>
      </c>
      <c r="F25" s="489">
        <v>5336</v>
      </c>
      <c r="G25" s="490" t="s">
        <v>87</v>
      </c>
      <c r="H25" s="491">
        <v>2220</v>
      </c>
      <c r="I25" s="510">
        <v>1480</v>
      </c>
      <c r="J25" s="499">
        <f t="shared" si="2"/>
        <v>3700</v>
      </c>
    </row>
    <row r="26" spans="1:10" ht="13" x14ac:dyDescent="0.3">
      <c r="A26" s="1161"/>
      <c r="B26" s="267" t="s">
        <v>596</v>
      </c>
      <c r="C26" s="488" t="s">
        <v>50</v>
      </c>
      <c r="D26" s="489">
        <v>13305</v>
      </c>
      <c r="E26" s="489"/>
      <c r="F26" s="489">
        <v>4122</v>
      </c>
      <c r="G26" s="490" t="s">
        <v>90</v>
      </c>
      <c r="H26" s="491">
        <v>600</v>
      </c>
      <c r="I26" s="510">
        <v>400</v>
      </c>
      <c r="J26" s="499">
        <f t="shared" si="2"/>
        <v>1000</v>
      </c>
    </row>
    <row r="27" spans="1:10" ht="13" x14ac:dyDescent="0.3">
      <c r="A27" s="1161"/>
      <c r="B27" s="267" t="s">
        <v>597</v>
      </c>
      <c r="C27" s="488" t="s">
        <v>50</v>
      </c>
      <c r="D27" s="490" t="s">
        <v>85</v>
      </c>
      <c r="E27" s="489">
        <v>4351</v>
      </c>
      <c r="F27" s="489">
        <v>5336</v>
      </c>
      <c r="G27" s="490" t="s">
        <v>90</v>
      </c>
      <c r="H27" s="491">
        <v>600</v>
      </c>
      <c r="I27" s="510">
        <v>400</v>
      </c>
      <c r="J27" s="499">
        <f t="shared" si="2"/>
        <v>1000</v>
      </c>
    </row>
    <row r="28" spans="1:10" ht="13" x14ac:dyDescent="0.3">
      <c r="A28" s="1161"/>
      <c r="B28" s="267" t="s">
        <v>598</v>
      </c>
      <c r="C28" s="488" t="s">
        <v>50</v>
      </c>
      <c r="D28" s="489">
        <v>13305</v>
      </c>
      <c r="E28" s="489"/>
      <c r="F28" s="489">
        <v>4122</v>
      </c>
      <c r="G28" s="490" t="s">
        <v>93</v>
      </c>
      <c r="H28" s="491">
        <v>2700</v>
      </c>
      <c r="I28" s="510">
        <v>1800</v>
      </c>
      <c r="J28" s="499">
        <f t="shared" si="2"/>
        <v>4500</v>
      </c>
    </row>
    <row r="29" spans="1:10" ht="13" x14ac:dyDescent="0.3">
      <c r="A29" s="1161"/>
      <c r="B29" s="267" t="s">
        <v>599</v>
      </c>
      <c r="C29" s="488" t="s">
        <v>50</v>
      </c>
      <c r="D29" s="490" t="s">
        <v>85</v>
      </c>
      <c r="E29" s="489">
        <v>4350</v>
      </c>
      <c r="F29" s="489">
        <v>5336</v>
      </c>
      <c r="G29" s="490" t="s">
        <v>93</v>
      </c>
      <c r="H29" s="491">
        <v>2700</v>
      </c>
      <c r="I29" s="510">
        <v>1800</v>
      </c>
      <c r="J29" s="499">
        <f t="shared" si="2"/>
        <v>4500</v>
      </c>
    </row>
    <row r="30" spans="1:10" ht="13" x14ac:dyDescent="0.3">
      <c r="A30" s="1161"/>
      <c r="B30" s="267" t="s">
        <v>600</v>
      </c>
      <c r="C30" s="488" t="s">
        <v>50</v>
      </c>
      <c r="D30" s="489">
        <v>13305</v>
      </c>
      <c r="E30" s="489"/>
      <c r="F30" s="489">
        <v>4122</v>
      </c>
      <c r="G30" s="490" t="s">
        <v>96</v>
      </c>
      <c r="H30" s="491">
        <v>330</v>
      </c>
      <c r="I30" s="510">
        <v>220</v>
      </c>
      <c r="J30" s="499">
        <f t="shared" si="2"/>
        <v>550</v>
      </c>
    </row>
    <row r="31" spans="1:10" ht="13" x14ac:dyDescent="0.3">
      <c r="A31" s="1161"/>
      <c r="B31" s="267" t="s">
        <v>601</v>
      </c>
      <c r="C31" s="488" t="s">
        <v>50</v>
      </c>
      <c r="D31" s="490" t="s">
        <v>85</v>
      </c>
      <c r="E31" s="489">
        <v>4359</v>
      </c>
      <c r="F31" s="489">
        <v>5336</v>
      </c>
      <c r="G31" s="490" t="s">
        <v>96</v>
      </c>
      <c r="H31" s="491">
        <v>330</v>
      </c>
      <c r="I31" s="510">
        <v>220</v>
      </c>
      <c r="J31" s="499">
        <f t="shared" si="2"/>
        <v>550</v>
      </c>
    </row>
    <row r="32" spans="1:10" ht="13" x14ac:dyDescent="0.3">
      <c r="A32" s="1161"/>
      <c r="B32" s="267" t="s">
        <v>602</v>
      </c>
      <c r="C32" s="488" t="s">
        <v>50</v>
      </c>
      <c r="D32" s="489">
        <v>13305</v>
      </c>
      <c r="E32" s="489"/>
      <c r="F32" s="489">
        <v>4122</v>
      </c>
      <c r="G32" s="490" t="s">
        <v>99</v>
      </c>
      <c r="H32" s="491">
        <v>1440</v>
      </c>
      <c r="I32" s="510">
        <v>960</v>
      </c>
      <c r="J32" s="499">
        <f t="shared" si="2"/>
        <v>2400</v>
      </c>
    </row>
    <row r="33" spans="1:10" ht="13" x14ac:dyDescent="0.3">
      <c r="A33" s="526"/>
      <c r="B33" s="267" t="s">
        <v>603</v>
      </c>
      <c r="C33" s="488" t="s">
        <v>50</v>
      </c>
      <c r="D33" s="490" t="s">
        <v>85</v>
      </c>
      <c r="E33" s="489">
        <v>4357</v>
      </c>
      <c r="F33" s="489">
        <v>5336</v>
      </c>
      <c r="G33" s="490" t="s">
        <v>99</v>
      </c>
      <c r="H33" s="491">
        <v>1440</v>
      </c>
      <c r="I33" s="510">
        <v>960</v>
      </c>
      <c r="J33" s="499">
        <f t="shared" si="2"/>
        <v>2400</v>
      </c>
    </row>
    <row r="34" spans="1:10" ht="13" x14ac:dyDescent="0.3">
      <c r="A34" s="1161"/>
      <c r="B34" s="267" t="s">
        <v>604</v>
      </c>
      <c r="C34" s="488" t="s">
        <v>50</v>
      </c>
      <c r="D34" s="489">
        <v>13305</v>
      </c>
      <c r="E34" s="489"/>
      <c r="F34" s="489">
        <v>4122</v>
      </c>
      <c r="G34" s="490" t="s">
        <v>102</v>
      </c>
      <c r="H34" s="491">
        <v>330</v>
      </c>
      <c r="I34" s="277">
        <v>220</v>
      </c>
      <c r="J34" s="499">
        <f t="shared" si="2"/>
        <v>550</v>
      </c>
    </row>
    <row r="35" spans="1:10" ht="13" x14ac:dyDescent="0.3">
      <c r="A35" s="1162"/>
      <c r="B35" s="267" t="s">
        <v>605</v>
      </c>
      <c r="C35" s="278" t="s">
        <v>50</v>
      </c>
      <c r="D35" s="490" t="s">
        <v>85</v>
      </c>
      <c r="E35" s="489">
        <v>4359</v>
      </c>
      <c r="F35" s="489">
        <v>5336</v>
      </c>
      <c r="G35" s="490" t="s">
        <v>102</v>
      </c>
      <c r="H35" s="279">
        <v>330</v>
      </c>
      <c r="I35" s="277">
        <v>220</v>
      </c>
      <c r="J35" s="499">
        <f t="shared" si="2"/>
        <v>550</v>
      </c>
    </row>
    <row r="36" spans="1:10" ht="13" x14ac:dyDescent="0.3">
      <c r="A36" s="549"/>
      <c r="B36" s="487"/>
      <c r="C36" s="488"/>
      <c r="D36" s="489"/>
      <c r="E36" s="489"/>
      <c r="F36" s="550"/>
      <c r="G36" s="551"/>
      <c r="H36" s="279"/>
      <c r="I36" s="552"/>
      <c r="J36" s="279"/>
    </row>
    <row r="37" spans="1:10" s="10" customFormat="1" ht="13" x14ac:dyDescent="0.3">
      <c r="A37" s="411"/>
      <c r="B37" s="412"/>
      <c r="C37" s="413"/>
      <c r="D37" s="413"/>
      <c r="E37" s="394"/>
      <c r="F37" s="414" t="s">
        <v>9</v>
      </c>
      <c r="G37" s="415"/>
      <c r="H37" s="416">
        <f>SUM(H5:H7)+H10+SUM(H13:H16)+H20+H22+H24+H26+H28+H30+H32+H34</f>
        <v>8806.41</v>
      </c>
      <c r="I37" s="422">
        <f t="shared" ref="I37:J37" si="3">SUM(I5:I7)+I10+SUM(I13:I16)+I20+I22+I24+I26+I28+I30+I32+I34</f>
        <v>5353.35</v>
      </c>
      <c r="J37" s="416">
        <f t="shared" si="3"/>
        <v>14159.76</v>
      </c>
    </row>
    <row r="38" spans="1:10" s="10" customFormat="1" ht="13" x14ac:dyDescent="0.3">
      <c r="A38" s="411"/>
      <c r="B38" s="417" t="s">
        <v>37</v>
      </c>
      <c r="C38" s="413"/>
      <c r="D38" s="413"/>
      <c r="E38" s="394"/>
      <c r="F38" s="414" t="s">
        <v>14</v>
      </c>
      <c r="G38" s="415"/>
      <c r="H38" s="416">
        <f>H8+H9+SUM(H11:H12)+SUM(H17:H19)+H23+H21+H25+H27+H29+H31+H33+H35</f>
        <v>9044.41</v>
      </c>
      <c r="I38" s="422">
        <f t="shared" ref="I38:J38" si="4">I8+I9+SUM(I11:I12)+SUM(I17:I19)+I23+I21+I25+I27+I29+I31+I33+I35</f>
        <v>5250.88</v>
      </c>
      <c r="J38" s="416">
        <f t="shared" si="4"/>
        <v>14295.29</v>
      </c>
    </row>
    <row r="39" spans="1:10" ht="13" x14ac:dyDescent="0.3">
      <c r="A39" s="389"/>
      <c r="B39" s="394"/>
      <c r="C39" s="399"/>
      <c r="D39" s="399"/>
      <c r="E39" s="394"/>
      <c r="F39" s="418" t="s">
        <v>18</v>
      </c>
      <c r="G39" s="419"/>
      <c r="H39" s="421">
        <f t="shared" ref="H39:J39" si="5">H37-H38</f>
        <v>-238</v>
      </c>
      <c r="I39" s="420">
        <f t="shared" si="5"/>
        <v>102.47000000000025</v>
      </c>
      <c r="J39" s="421">
        <f t="shared" si="5"/>
        <v>-135.53000000000065</v>
      </c>
    </row>
    <row r="40" spans="1:10" ht="13" x14ac:dyDescent="0.3">
      <c r="A40" s="387" t="s">
        <v>21</v>
      </c>
      <c r="B40" s="390"/>
      <c r="C40" s="388"/>
      <c r="D40" s="388"/>
      <c r="E40" s="393"/>
      <c r="F40" s="390"/>
      <c r="G40" s="390"/>
      <c r="H40" s="392"/>
      <c r="I40" s="392"/>
      <c r="J40" s="460"/>
    </row>
    <row r="41" spans="1:10" ht="13" x14ac:dyDescent="0.3">
      <c r="A41" s="452" t="s">
        <v>8</v>
      </c>
      <c r="B41" s="434" t="s">
        <v>606</v>
      </c>
      <c r="C41" s="448"/>
      <c r="D41" s="448"/>
      <c r="E41" s="448">
        <v>3543</v>
      </c>
      <c r="F41" s="448">
        <v>5229</v>
      </c>
      <c r="G41" s="453" t="s">
        <v>607</v>
      </c>
      <c r="H41" s="401">
        <v>0</v>
      </c>
      <c r="I41" s="402">
        <v>5</v>
      </c>
      <c r="J41" s="441">
        <f t="shared" ref="J41:J80" si="6">H41+I41</f>
        <v>5</v>
      </c>
    </row>
    <row r="42" spans="1:10" ht="13" x14ac:dyDescent="0.3">
      <c r="A42" s="465"/>
      <c r="B42" s="434" t="s">
        <v>608</v>
      </c>
      <c r="C42" s="448"/>
      <c r="D42" s="448"/>
      <c r="E42" s="553">
        <v>4343</v>
      </c>
      <c r="F42" s="448">
        <v>5222</v>
      </c>
      <c r="G42" s="453" t="s">
        <v>177</v>
      </c>
      <c r="H42" s="401">
        <v>85</v>
      </c>
      <c r="I42" s="402">
        <v>-5</v>
      </c>
      <c r="J42" s="441">
        <f t="shared" si="6"/>
        <v>80</v>
      </c>
    </row>
    <row r="43" spans="1:10" ht="13" x14ac:dyDescent="0.3">
      <c r="A43" s="448" t="s">
        <v>11</v>
      </c>
      <c r="B43" s="408" t="s">
        <v>609</v>
      </c>
      <c r="C43" s="397"/>
      <c r="D43" s="397"/>
      <c r="E43" s="527">
        <v>6171</v>
      </c>
      <c r="F43" s="528">
        <v>5139</v>
      </c>
      <c r="G43" s="424"/>
      <c r="H43" s="401">
        <v>180</v>
      </c>
      <c r="I43" s="402">
        <v>-28.3</v>
      </c>
      <c r="J43" s="468">
        <f t="shared" si="6"/>
        <v>151.69999999999999</v>
      </c>
    </row>
    <row r="44" spans="1:10" ht="13" x14ac:dyDescent="0.3">
      <c r="A44" s="452" t="s">
        <v>60</v>
      </c>
      <c r="B44" s="408" t="s">
        <v>610</v>
      </c>
      <c r="C44" s="397"/>
      <c r="D44" s="397"/>
      <c r="E44" s="527">
        <v>3419</v>
      </c>
      <c r="F44" s="529">
        <v>5492</v>
      </c>
      <c r="G44" s="424" t="s">
        <v>611</v>
      </c>
      <c r="H44" s="391">
        <v>0</v>
      </c>
      <c r="I44" s="402">
        <v>20</v>
      </c>
      <c r="J44" s="468">
        <f t="shared" si="6"/>
        <v>20</v>
      </c>
    </row>
    <row r="45" spans="1:10" ht="13" x14ac:dyDescent="0.3">
      <c r="A45" s="464"/>
      <c r="B45" s="408" t="s">
        <v>612</v>
      </c>
      <c r="C45" s="397"/>
      <c r="D45" s="397"/>
      <c r="E45" s="527">
        <v>3419</v>
      </c>
      <c r="F45" s="529">
        <v>5492</v>
      </c>
      <c r="G45" s="424" t="s">
        <v>611</v>
      </c>
      <c r="H45" s="391">
        <v>0</v>
      </c>
      <c r="I45" s="405">
        <v>15</v>
      </c>
      <c r="J45" s="456">
        <f t="shared" si="6"/>
        <v>15</v>
      </c>
    </row>
    <row r="46" spans="1:10" ht="13" x14ac:dyDescent="0.3">
      <c r="A46" s="464"/>
      <c r="B46" s="408" t="s">
        <v>613</v>
      </c>
      <c r="C46" s="397"/>
      <c r="D46" s="397"/>
      <c r="E46" s="527">
        <v>3419</v>
      </c>
      <c r="F46" s="529">
        <v>5492</v>
      </c>
      <c r="G46" s="424" t="s">
        <v>611</v>
      </c>
      <c r="H46" s="391">
        <v>0</v>
      </c>
      <c r="I46" s="405">
        <v>13</v>
      </c>
      <c r="J46" s="456">
        <f t="shared" si="6"/>
        <v>13</v>
      </c>
    </row>
    <row r="47" spans="1:10" ht="13" x14ac:dyDescent="0.3">
      <c r="A47" s="464"/>
      <c r="B47" s="408" t="s">
        <v>614</v>
      </c>
      <c r="C47" s="397"/>
      <c r="D47" s="397"/>
      <c r="E47" s="527">
        <v>3419</v>
      </c>
      <c r="F47" s="529">
        <v>5492</v>
      </c>
      <c r="G47" s="424" t="s">
        <v>611</v>
      </c>
      <c r="H47" s="391">
        <v>0</v>
      </c>
      <c r="I47" s="405">
        <v>13</v>
      </c>
      <c r="J47" s="456">
        <f t="shared" si="6"/>
        <v>13</v>
      </c>
    </row>
    <row r="48" spans="1:10" ht="13" x14ac:dyDescent="0.3">
      <c r="A48" s="464"/>
      <c r="B48" s="408" t="s">
        <v>615</v>
      </c>
      <c r="C48" s="397"/>
      <c r="D48" s="397"/>
      <c r="E48" s="527">
        <v>3419</v>
      </c>
      <c r="F48" s="529">
        <v>5492</v>
      </c>
      <c r="G48" s="424" t="s">
        <v>611</v>
      </c>
      <c r="H48" s="391">
        <v>0</v>
      </c>
      <c r="I48" s="405">
        <v>8</v>
      </c>
      <c r="J48" s="456">
        <f t="shared" si="6"/>
        <v>8</v>
      </c>
    </row>
    <row r="49" spans="1:10" ht="13" x14ac:dyDescent="0.3">
      <c r="A49" s="464"/>
      <c r="B49" s="408" t="s">
        <v>616</v>
      </c>
      <c r="C49" s="397"/>
      <c r="D49" s="397"/>
      <c r="E49" s="527">
        <v>3419</v>
      </c>
      <c r="F49" s="529">
        <v>5492</v>
      </c>
      <c r="G49" s="424" t="s">
        <v>611</v>
      </c>
      <c r="H49" s="391">
        <v>0</v>
      </c>
      <c r="I49" s="405">
        <v>5</v>
      </c>
      <c r="J49" s="456">
        <f t="shared" si="6"/>
        <v>5</v>
      </c>
    </row>
    <row r="50" spans="1:10" ht="13" x14ac:dyDescent="0.3">
      <c r="A50" s="464"/>
      <c r="B50" s="408" t="s">
        <v>617</v>
      </c>
      <c r="C50" s="397"/>
      <c r="D50" s="397"/>
      <c r="E50" s="527">
        <v>3312</v>
      </c>
      <c r="F50" s="529">
        <v>5492</v>
      </c>
      <c r="G50" s="424" t="s">
        <v>611</v>
      </c>
      <c r="H50" s="391">
        <v>0</v>
      </c>
      <c r="I50" s="405">
        <v>10</v>
      </c>
      <c r="J50" s="456">
        <f t="shared" si="6"/>
        <v>10</v>
      </c>
    </row>
    <row r="51" spans="1:10" ht="13" x14ac:dyDescent="0.3">
      <c r="A51" s="464"/>
      <c r="B51" s="408" t="s">
        <v>618</v>
      </c>
      <c r="C51" s="448"/>
      <c r="D51" s="448"/>
      <c r="E51" s="448">
        <v>3312</v>
      </c>
      <c r="F51" s="529">
        <v>5492</v>
      </c>
      <c r="G51" s="453" t="s">
        <v>611</v>
      </c>
      <c r="H51" s="401">
        <v>0</v>
      </c>
      <c r="I51" s="402">
        <v>9</v>
      </c>
      <c r="J51" s="456">
        <f t="shared" si="6"/>
        <v>9</v>
      </c>
    </row>
    <row r="52" spans="1:10" ht="13" x14ac:dyDescent="0.3">
      <c r="A52" s="464"/>
      <c r="B52" s="408" t="s">
        <v>619</v>
      </c>
      <c r="C52" s="397"/>
      <c r="D52" s="397"/>
      <c r="E52" s="448">
        <v>3312</v>
      </c>
      <c r="F52" s="529">
        <v>5492</v>
      </c>
      <c r="G52" s="453" t="s">
        <v>611</v>
      </c>
      <c r="H52" s="480">
        <v>0</v>
      </c>
      <c r="I52" s="405">
        <v>7</v>
      </c>
      <c r="J52" s="456">
        <f t="shared" si="6"/>
        <v>7</v>
      </c>
    </row>
    <row r="53" spans="1:10" ht="13" x14ac:dyDescent="0.3">
      <c r="A53" s="446"/>
      <c r="B53" s="408" t="s">
        <v>620</v>
      </c>
      <c r="C53" s="397"/>
      <c r="D53" s="397"/>
      <c r="E53" s="528">
        <v>3419</v>
      </c>
      <c r="F53" s="529">
        <v>5492</v>
      </c>
      <c r="G53" s="424" t="s">
        <v>611</v>
      </c>
      <c r="H53" s="480">
        <v>100</v>
      </c>
      <c r="I53" s="405">
        <f>SUM(I44:I52)*-1</f>
        <v>-100</v>
      </c>
      <c r="J53" s="456">
        <f t="shared" si="6"/>
        <v>0</v>
      </c>
    </row>
    <row r="54" spans="1:10" ht="13" x14ac:dyDescent="0.3">
      <c r="A54" s="410" t="s">
        <v>73</v>
      </c>
      <c r="B54" s="397" t="s">
        <v>621</v>
      </c>
      <c r="C54" s="397"/>
      <c r="D54" s="397"/>
      <c r="E54" s="448">
        <v>4369</v>
      </c>
      <c r="F54" s="448">
        <v>5424</v>
      </c>
      <c r="G54" s="453" t="s">
        <v>580</v>
      </c>
      <c r="H54" s="480">
        <v>0</v>
      </c>
      <c r="I54" s="405">
        <v>3</v>
      </c>
      <c r="J54" s="456">
        <f t="shared" si="6"/>
        <v>3</v>
      </c>
    </row>
    <row r="55" spans="1:10" ht="13" x14ac:dyDescent="0.3">
      <c r="A55" s="539"/>
      <c r="B55" s="397" t="s">
        <v>622</v>
      </c>
      <c r="C55" s="397"/>
      <c r="D55" s="397"/>
      <c r="E55" s="448">
        <v>4369</v>
      </c>
      <c r="F55" s="448">
        <v>5011</v>
      </c>
      <c r="G55" s="424" t="s">
        <v>580</v>
      </c>
      <c r="H55" s="480">
        <v>1200</v>
      </c>
      <c r="I55" s="478">
        <v>-3</v>
      </c>
      <c r="J55" s="380">
        <f>H55+I55</f>
        <v>1197</v>
      </c>
    </row>
    <row r="56" spans="1:10" ht="13" x14ac:dyDescent="0.3">
      <c r="A56" s="410" t="s">
        <v>125</v>
      </c>
      <c r="B56" s="408" t="s">
        <v>623</v>
      </c>
      <c r="C56" s="397"/>
      <c r="D56" s="397"/>
      <c r="E56" s="528">
        <v>3744</v>
      </c>
      <c r="F56" s="528">
        <v>5169</v>
      </c>
      <c r="G56" s="424" t="s">
        <v>624</v>
      </c>
      <c r="H56" s="480">
        <v>0</v>
      </c>
      <c r="I56" s="405">
        <v>40</v>
      </c>
      <c r="J56" s="456">
        <f t="shared" si="6"/>
        <v>40</v>
      </c>
    </row>
    <row r="57" spans="1:10" ht="13" x14ac:dyDescent="0.3">
      <c r="A57" s="446"/>
      <c r="B57" s="408" t="s">
        <v>625</v>
      </c>
      <c r="C57" s="397"/>
      <c r="D57" s="397"/>
      <c r="E57" s="528">
        <v>1014</v>
      </c>
      <c r="F57" s="528">
        <v>5169</v>
      </c>
      <c r="G57" s="424"/>
      <c r="H57" s="480">
        <v>40</v>
      </c>
      <c r="I57" s="405">
        <v>-40</v>
      </c>
      <c r="J57" s="456">
        <f t="shared" si="6"/>
        <v>0</v>
      </c>
    </row>
    <row r="58" spans="1:10" ht="13" x14ac:dyDescent="0.3">
      <c r="A58" s="410" t="s">
        <v>143</v>
      </c>
      <c r="B58" s="434" t="s">
        <v>626</v>
      </c>
      <c r="C58" s="397"/>
      <c r="D58" s="397">
        <v>104513013</v>
      </c>
      <c r="E58" s="448">
        <v>4359</v>
      </c>
      <c r="F58" s="453" t="s">
        <v>627</v>
      </c>
      <c r="G58" s="424" t="s">
        <v>128</v>
      </c>
      <c r="H58" s="480">
        <v>0</v>
      </c>
      <c r="I58" s="405">
        <v>20</v>
      </c>
      <c r="J58" s="456">
        <f>H58+I58</f>
        <v>20</v>
      </c>
    </row>
    <row r="59" spans="1:10" ht="13" x14ac:dyDescent="0.3">
      <c r="A59" s="446"/>
      <c r="B59" s="434" t="s">
        <v>628</v>
      </c>
      <c r="C59" s="397"/>
      <c r="D59" s="397">
        <v>104513013</v>
      </c>
      <c r="E59" s="448">
        <v>4359</v>
      </c>
      <c r="F59" s="453" t="s">
        <v>629</v>
      </c>
      <c r="G59" s="424" t="s">
        <v>128</v>
      </c>
      <c r="H59" s="480">
        <v>111</v>
      </c>
      <c r="I59" s="405">
        <v>-20</v>
      </c>
      <c r="J59" s="456">
        <f>H59+I59</f>
        <v>91</v>
      </c>
    </row>
    <row r="60" spans="1:10" ht="13" x14ac:dyDescent="0.3">
      <c r="A60" s="410" t="s">
        <v>146</v>
      </c>
      <c r="B60" s="434" t="s">
        <v>630</v>
      </c>
      <c r="C60" s="397"/>
      <c r="D60" s="397"/>
      <c r="E60" s="448">
        <v>3314</v>
      </c>
      <c r="F60" s="453" t="s">
        <v>631</v>
      </c>
      <c r="G60" s="424" t="s">
        <v>164</v>
      </c>
      <c r="H60" s="480">
        <v>0</v>
      </c>
      <c r="I60" s="405">
        <v>35.130000000000003</v>
      </c>
      <c r="J60" s="456">
        <f t="shared" ref="J60:J76" si="7">H60+I60</f>
        <v>35.130000000000003</v>
      </c>
    </row>
    <row r="61" spans="1:10" ht="13" x14ac:dyDescent="0.3">
      <c r="A61" s="446"/>
      <c r="B61" s="434" t="s">
        <v>632</v>
      </c>
      <c r="C61" s="397"/>
      <c r="D61" s="397"/>
      <c r="E61" s="448">
        <v>3314</v>
      </c>
      <c r="F61" s="453" t="s">
        <v>633</v>
      </c>
      <c r="G61" s="424" t="s">
        <v>164</v>
      </c>
      <c r="H61" s="480">
        <v>35.130000000000003</v>
      </c>
      <c r="I61" s="405">
        <v>-35.130000000000003</v>
      </c>
      <c r="J61" s="456">
        <f t="shared" si="7"/>
        <v>0</v>
      </c>
    </row>
    <row r="62" spans="1:10" ht="13" x14ac:dyDescent="0.3">
      <c r="A62" s="410" t="s">
        <v>148</v>
      </c>
      <c r="B62" s="554" t="s">
        <v>634</v>
      </c>
      <c r="C62" s="397"/>
      <c r="D62" s="397"/>
      <c r="E62" s="372">
        <v>3419</v>
      </c>
      <c r="F62" s="555" t="s">
        <v>635</v>
      </c>
      <c r="G62" s="518" t="s">
        <v>158</v>
      </c>
      <c r="H62" s="480">
        <v>0</v>
      </c>
      <c r="I62" s="405">
        <v>40</v>
      </c>
      <c r="J62" s="456">
        <f t="shared" si="7"/>
        <v>40</v>
      </c>
    </row>
    <row r="63" spans="1:10" ht="13" x14ac:dyDescent="0.3">
      <c r="A63" s="446"/>
      <c r="B63" s="554" t="s">
        <v>636</v>
      </c>
      <c r="C63" s="397"/>
      <c r="D63" s="397"/>
      <c r="E63" s="372">
        <v>3419</v>
      </c>
      <c r="F63" s="555" t="s">
        <v>629</v>
      </c>
      <c r="G63" s="518" t="s">
        <v>158</v>
      </c>
      <c r="H63" s="480">
        <v>375.36</v>
      </c>
      <c r="I63" s="405">
        <v>-40</v>
      </c>
      <c r="J63" s="456">
        <f t="shared" si="7"/>
        <v>335.36</v>
      </c>
    </row>
    <row r="64" spans="1:10" ht="13" x14ac:dyDescent="0.3">
      <c r="A64" s="410" t="s">
        <v>156</v>
      </c>
      <c r="B64" s="554" t="s">
        <v>637</v>
      </c>
      <c r="C64" s="397"/>
      <c r="D64" s="397"/>
      <c r="E64" s="372">
        <v>3329</v>
      </c>
      <c r="F64" s="555" t="s">
        <v>638</v>
      </c>
      <c r="G64" s="518" t="s">
        <v>150</v>
      </c>
      <c r="H64" s="480">
        <v>30</v>
      </c>
      <c r="I64" s="405">
        <v>-1</v>
      </c>
      <c r="J64" s="456">
        <f t="shared" si="7"/>
        <v>29</v>
      </c>
    </row>
    <row r="65" spans="1:10" ht="13" x14ac:dyDescent="0.3">
      <c r="A65" s="446"/>
      <c r="B65" s="397" t="s">
        <v>639</v>
      </c>
      <c r="C65" s="397"/>
      <c r="D65" s="397"/>
      <c r="E65" s="448">
        <v>3329</v>
      </c>
      <c r="F65" s="453" t="s">
        <v>640</v>
      </c>
      <c r="G65" s="424" t="s">
        <v>150</v>
      </c>
      <c r="H65" s="479">
        <v>1</v>
      </c>
      <c r="I65" s="402">
        <v>1</v>
      </c>
      <c r="J65" s="380">
        <f t="shared" si="7"/>
        <v>2</v>
      </c>
    </row>
    <row r="66" spans="1:10" ht="13" x14ac:dyDescent="0.3">
      <c r="A66" s="410" t="s">
        <v>190</v>
      </c>
      <c r="B66" s="457" t="s">
        <v>641</v>
      </c>
      <c r="C66" s="397"/>
      <c r="D66" s="397"/>
      <c r="E66" s="556">
        <v>3113</v>
      </c>
      <c r="F66" s="556">
        <v>5499</v>
      </c>
      <c r="G66" s="424" t="s">
        <v>642</v>
      </c>
      <c r="H66" s="479">
        <v>0</v>
      </c>
      <c r="I66" s="402">
        <v>27</v>
      </c>
      <c r="J66" s="468">
        <f t="shared" si="7"/>
        <v>27</v>
      </c>
    </row>
    <row r="67" spans="1:10" ht="13" x14ac:dyDescent="0.3">
      <c r="A67" s="464"/>
      <c r="B67" s="457" t="s">
        <v>643</v>
      </c>
      <c r="C67" s="397"/>
      <c r="D67" s="397"/>
      <c r="E67" s="556">
        <v>3314</v>
      </c>
      <c r="F67" s="556">
        <v>5499</v>
      </c>
      <c r="G67" s="424" t="s">
        <v>642</v>
      </c>
      <c r="H67" s="479">
        <v>9.9600000000000009</v>
      </c>
      <c r="I67" s="402">
        <v>17.04</v>
      </c>
      <c r="J67" s="468">
        <f t="shared" si="7"/>
        <v>27</v>
      </c>
    </row>
    <row r="68" spans="1:10" ht="13" x14ac:dyDescent="0.3">
      <c r="A68" s="464"/>
      <c r="B68" s="457" t="s">
        <v>644</v>
      </c>
      <c r="C68" s="397"/>
      <c r="D68" s="397"/>
      <c r="E68" s="556">
        <v>4329</v>
      </c>
      <c r="F68" s="556">
        <v>5499</v>
      </c>
      <c r="G68" s="424" t="s">
        <v>642</v>
      </c>
      <c r="H68" s="479">
        <v>0</v>
      </c>
      <c r="I68" s="402">
        <v>6</v>
      </c>
      <c r="J68" s="468">
        <f t="shared" si="7"/>
        <v>6</v>
      </c>
    </row>
    <row r="69" spans="1:10" ht="13" x14ac:dyDescent="0.3">
      <c r="A69" s="464"/>
      <c r="B69" s="457" t="s">
        <v>645</v>
      </c>
      <c r="C69" s="397"/>
      <c r="D69" s="397"/>
      <c r="E69" s="556">
        <v>5311</v>
      </c>
      <c r="F69" s="556">
        <v>5499</v>
      </c>
      <c r="G69" s="424" t="s">
        <v>642</v>
      </c>
      <c r="H69" s="479">
        <v>11.4</v>
      </c>
      <c r="I69" s="402">
        <v>103</v>
      </c>
      <c r="J69" s="468">
        <f t="shared" si="7"/>
        <v>114.4</v>
      </c>
    </row>
    <row r="70" spans="1:10" ht="13" x14ac:dyDescent="0.3">
      <c r="A70" s="464"/>
      <c r="B70" s="530" t="s">
        <v>646</v>
      </c>
      <c r="C70" s="397"/>
      <c r="D70" s="397"/>
      <c r="E70" s="557">
        <v>6112</v>
      </c>
      <c r="F70" s="557">
        <v>5499</v>
      </c>
      <c r="G70" s="518" t="s">
        <v>642</v>
      </c>
      <c r="H70" s="480">
        <v>0</v>
      </c>
      <c r="I70" s="558">
        <v>10.8</v>
      </c>
      <c r="J70" s="468">
        <f t="shared" si="7"/>
        <v>10.8</v>
      </c>
    </row>
    <row r="71" spans="1:10" ht="13" x14ac:dyDescent="0.3">
      <c r="A71" s="464"/>
      <c r="B71" s="530" t="s">
        <v>647</v>
      </c>
      <c r="C71" s="397"/>
      <c r="D71" s="397"/>
      <c r="E71" s="557">
        <v>6171</v>
      </c>
      <c r="F71" s="557">
        <v>5499</v>
      </c>
      <c r="G71" s="518" t="s">
        <v>642</v>
      </c>
      <c r="H71" s="480">
        <v>0.54</v>
      </c>
      <c r="I71" s="558">
        <v>879</v>
      </c>
      <c r="J71" s="468">
        <f t="shared" si="7"/>
        <v>879.54</v>
      </c>
    </row>
    <row r="72" spans="1:10" ht="13" x14ac:dyDescent="0.3">
      <c r="A72" s="464"/>
      <c r="B72" s="530" t="s">
        <v>648</v>
      </c>
      <c r="C72" s="397"/>
      <c r="D72" s="397"/>
      <c r="E72" s="557">
        <v>6171</v>
      </c>
      <c r="F72" s="557">
        <v>5192</v>
      </c>
      <c r="G72" s="518" t="s">
        <v>642</v>
      </c>
      <c r="H72" s="480">
        <v>0</v>
      </c>
      <c r="I72" s="558">
        <v>777</v>
      </c>
      <c r="J72" s="468">
        <f t="shared" si="7"/>
        <v>777</v>
      </c>
    </row>
    <row r="73" spans="1:10" ht="13" x14ac:dyDescent="0.3">
      <c r="A73" s="464"/>
      <c r="B73" s="530" t="s">
        <v>649</v>
      </c>
      <c r="C73" s="397"/>
      <c r="D73" s="397"/>
      <c r="E73" s="557">
        <v>6171</v>
      </c>
      <c r="F73" s="557">
        <v>5175</v>
      </c>
      <c r="G73" s="518" t="s">
        <v>642</v>
      </c>
      <c r="H73" s="480">
        <v>0</v>
      </c>
      <c r="I73" s="558">
        <v>85</v>
      </c>
      <c r="J73" s="468">
        <f t="shared" si="7"/>
        <v>85</v>
      </c>
    </row>
    <row r="74" spans="1:10" ht="13" x14ac:dyDescent="0.3">
      <c r="A74" s="464"/>
      <c r="B74" s="530" t="s">
        <v>650</v>
      </c>
      <c r="C74" s="397"/>
      <c r="D74" s="397"/>
      <c r="E74" s="557">
        <v>6171</v>
      </c>
      <c r="F74" s="557">
        <v>5194</v>
      </c>
      <c r="G74" s="518" t="s">
        <v>642</v>
      </c>
      <c r="H74" s="480">
        <v>0</v>
      </c>
      <c r="I74" s="558">
        <v>47</v>
      </c>
      <c r="J74" s="468">
        <f t="shared" si="7"/>
        <v>47</v>
      </c>
    </row>
    <row r="75" spans="1:10" ht="13" x14ac:dyDescent="0.3">
      <c r="A75" s="446"/>
      <c r="B75" s="530" t="s">
        <v>651</v>
      </c>
      <c r="C75" s="397"/>
      <c r="D75" s="397"/>
      <c r="E75" s="557">
        <v>6171</v>
      </c>
      <c r="F75" s="557">
        <v>5169</v>
      </c>
      <c r="G75" s="518" t="s">
        <v>642</v>
      </c>
      <c r="H75" s="480">
        <v>1953.53</v>
      </c>
      <c r="I75" s="558">
        <f>SUM(I66:I74)*-1</f>
        <v>-1951.84</v>
      </c>
      <c r="J75" s="468">
        <f t="shared" si="7"/>
        <v>1.6900000000000546</v>
      </c>
    </row>
    <row r="76" spans="1:10" ht="13" x14ac:dyDescent="0.3">
      <c r="A76" s="446" t="s">
        <v>203</v>
      </c>
      <c r="B76" s="408" t="s">
        <v>652</v>
      </c>
      <c r="C76" s="397"/>
      <c r="D76" s="397"/>
      <c r="E76" s="528">
        <v>5311</v>
      </c>
      <c r="F76" s="528">
        <v>5429</v>
      </c>
      <c r="G76" s="424" t="s">
        <v>512</v>
      </c>
      <c r="H76" s="480">
        <v>0</v>
      </c>
      <c r="I76" s="405">
        <v>10</v>
      </c>
      <c r="J76" s="456">
        <f t="shared" si="7"/>
        <v>10</v>
      </c>
    </row>
    <row r="77" spans="1:10" ht="13" x14ac:dyDescent="0.3">
      <c r="A77" s="464" t="s">
        <v>206</v>
      </c>
      <c r="B77" s="434" t="s">
        <v>653</v>
      </c>
      <c r="C77" s="397"/>
      <c r="D77" s="397"/>
      <c r="E77" s="556">
        <v>3543</v>
      </c>
      <c r="F77" s="556">
        <v>5222</v>
      </c>
      <c r="G77" s="424" t="s">
        <v>654</v>
      </c>
      <c r="H77" s="480">
        <v>0</v>
      </c>
      <c r="I77" s="405">
        <v>10</v>
      </c>
      <c r="J77" s="456">
        <f t="shared" si="6"/>
        <v>10</v>
      </c>
    </row>
    <row r="78" spans="1:10" ht="13" x14ac:dyDescent="0.3">
      <c r="A78" s="446"/>
      <c r="B78" s="434" t="s">
        <v>655</v>
      </c>
      <c r="C78" s="448"/>
      <c r="D78" s="448"/>
      <c r="E78" s="553">
        <v>4343</v>
      </c>
      <c r="F78" s="448">
        <v>5222</v>
      </c>
      <c r="G78" s="453" t="s">
        <v>177</v>
      </c>
      <c r="H78" s="401">
        <v>85</v>
      </c>
      <c r="I78" s="466">
        <v>-10</v>
      </c>
      <c r="J78" s="467">
        <f t="shared" si="6"/>
        <v>75</v>
      </c>
    </row>
    <row r="79" spans="1:10" ht="13" x14ac:dyDescent="0.3">
      <c r="A79" s="410" t="s">
        <v>209</v>
      </c>
      <c r="B79" s="408" t="s">
        <v>656</v>
      </c>
      <c r="C79" s="397"/>
      <c r="D79" s="397"/>
      <c r="E79" s="528">
        <v>4357</v>
      </c>
      <c r="F79" s="528">
        <v>5339</v>
      </c>
      <c r="G79" s="424" t="s">
        <v>657</v>
      </c>
      <c r="H79" s="480">
        <v>0</v>
      </c>
      <c r="I79" s="402">
        <v>6.9</v>
      </c>
      <c r="J79" s="468">
        <f t="shared" si="6"/>
        <v>6.9</v>
      </c>
    </row>
    <row r="80" spans="1:10" ht="13" x14ac:dyDescent="0.3">
      <c r="A80" s="446"/>
      <c r="B80" s="408" t="s">
        <v>658</v>
      </c>
      <c r="C80" s="397"/>
      <c r="D80" s="397"/>
      <c r="E80" s="556">
        <v>4357</v>
      </c>
      <c r="F80" s="556">
        <v>5222</v>
      </c>
      <c r="G80" s="424" t="s">
        <v>25</v>
      </c>
      <c r="H80" s="480">
        <v>780.03</v>
      </c>
      <c r="I80" s="402">
        <v>-6.9</v>
      </c>
      <c r="J80" s="468">
        <f t="shared" si="6"/>
        <v>773.13</v>
      </c>
    </row>
    <row r="81" spans="1:11" ht="13" x14ac:dyDescent="0.3">
      <c r="A81" s="306"/>
      <c r="B81" s="397"/>
      <c r="C81" s="448"/>
      <c r="D81" s="448"/>
      <c r="E81" s="397"/>
      <c r="F81" s="458" t="s">
        <v>22</v>
      </c>
      <c r="G81" s="201"/>
      <c r="H81" s="391">
        <f>SUM(H41:H80)</f>
        <v>4997.95</v>
      </c>
      <c r="I81" s="405">
        <f>SUM(I41:I80)</f>
        <v>-18.299999999999955</v>
      </c>
      <c r="J81" s="391">
        <f>SUM(J41:J80)</f>
        <v>4979.6500000000005</v>
      </c>
    </row>
    <row r="82" spans="1:11" ht="13" x14ac:dyDescent="0.3">
      <c r="A82" s="396" t="s">
        <v>319</v>
      </c>
      <c r="B82" s="390"/>
      <c r="C82" s="388"/>
      <c r="D82" s="388"/>
      <c r="E82" s="393"/>
      <c r="F82" s="390"/>
      <c r="G82" s="390"/>
      <c r="H82" s="392"/>
      <c r="I82" s="392"/>
      <c r="J82" s="391"/>
      <c r="K82" s="390"/>
    </row>
    <row r="83" spans="1:11" ht="13" x14ac:dyDescent="0.3">
      <c r="A83" s="489" t="s">
        <v>8</v>
      </c>
      <c r="B83" s="502" t="s">
        <v>659</v>
      </c>
      <c r="C83" s="488" t="s">
        <v>50</v>
      </c>
      <c r="D83" s="490"/>
      <c r="E83" s="489">
        <v>4379</v>
      </c>
      <c r="F83" s="489">
        <v>6121</v>
      </c>
      <c r="G83" s="498" t="s">
        <v>350</v>
      </c>
      <c r="H83" s="499">
        <v>0</v>
      </c>
      <c r="I83" s="510">
        <v>30</v>
      </c>
      <c r="J83" s="491">
        <f>H83+I83</f>
        <v>30</v>
      </c>
      <c r="K83" s="390"/>
    </row>
    <row r="84" spans="1:11" ht="13" x14ac:dyDescent="0.3">
      <c r="A84" s="489" t="s">
        <v>11</v>
      </c>
      <c r="B84" s="502" t="s">
        <v>660</v>
      </c>
      <c r="C84" s="488" t="s">
        <v>50</v>
      </c>
      <c r="D84" s="490"/>
      <c r="E84" s="489">
        <v>6171</v>
      </c>
      <c r="F84" s="489">
        <v>6127</v>
      </c>
      <c r="G84" s="498"/>
      <c r="H84" s="499">
        <v>0</v>
      </c>
      <c r="I84" s="510">
        <v>28.3</v>
      </c>
      <c r="J84" s="491">
        <f>H84+I84</f>
        <v>28.3</v>
      </c>
      <c r="K84" s="390"/>
    </row>
    <row r="85" spans="1:11" ht="13" x14ac:dyDescent="0.3">
      <c r="A85" s="493" t="s">
        <v>60</v>
      </c>
      <c r="B85" s="497" t="s">
        <v>661</v>
      </c>
      <c r="C85" s="488" t="s">
        <v>50</v>
      </c>
      <c r="D85" s="490"/>
      <c r="E85" s="489">
        <v>2212</v>
      </c>
      <c r="F85" s="489">
        <v>6130</v>
      </c>
      <c r="G85" s="498" t="s">
        <v>662</v>
      </c>
      <c r="H85" s="499">
        <v>125</v>
      </c>
      <c r="I85" s="510">
        <v>406</v>
      </c>
      <c r="J85" s="491">
        <f t="shared" ref="J85:J86" si="8">H85+I85</f>
        <v>531</v>
      </c>
      <c r="K85" s="390"/>
    </row>
    <row r="86" spans="1:11" ht="13" x14ac:dyDescent="0.3">
      <c r="A86" s="501"/>
      <c r="B86" s="497" t="s">
        <v>663</v>
      </c>
      <c r="C86" s="488"/>
      <c r="D86" s="490"/>
      <c r="E86" s="489">
        <v>2219</v>
      </c>
      <c r="F86" s="489">
        <v>6130</v>
      </c>
      <c r="G86" s="498" t="s">
        <v>662</v>
      </c>
      <c r="H86" s="499">
        <v>600</v>
      </c>
      <c r="I86" s="510">
        <v>-406</v>
      </c>
      <c r="J86" s="491">
        <f t="shared" si="8"/>
        <v>194</v>
      </c>
      <c r="K86" s="390"/>
    </row>
    <row r="87" spans="1:11" ht="13" x14ac:dyDescent="0.3">
      <c r="A87" s="501" t="s">
        <v>73</v>
      </c>
      <c r="B87" s="502" t="s">
        <v>557</v>
      </c>
      <c r="C87" s="488" t="s">
        <v>50</v>
      </c>
      <c r="D87" s="490"/>
      <c r="E87" s="489">
        <v>3313</v>
      </c>
      <c r="F87" s="489">
        <v>6313</v>
      </c>
      <c r="G87" s="498" t="s">
        <v>558</v>
      </c>
      <c r="H87" s="499">
        <v>15.55</v>
      </c>
      <c r="I87" s="510">
        <f>9.47+53</f>
        <v>62.47</v>
      </c>
      <c r="J87" s="491">
        <f>H87+I87</f>
        <v>78.02</v>
      </c>
      <c r="K87" s="390"/>
    </row>
    <row r="88" spans="1:11" ht="13" x14ac:dyDescent="0.3">
      <c r="A88" s="399"/>
      <c r="B88" s="394"/>
      <c r="C88" s="399"/>
      <c r="D88" s="399"/>
      <c r="E88" s="395"/>
      <c r="F88" s="440"/>
      <c r="G88" s="545" t="s">
        <v>23</v>
      </c>
      <c r="H88" s="398">
        <f>SUM(H83:H87)</f>
        <v>740.55</v>
      </c>
      <c r="I88" s="403">
        <f>SUM(I83:I87)</f>
        <v>120.77000000000001</v>
      </c>
      <c r="J88" s="398">
        <f>SUM(J83:J87)</f>
        <v>861.31999999999994</v>
      </c>
    </row>
    <row r="89" spans="1:11" ht="13" x14ac:dyDescent="0.3">
      <c r="A89" s="399"/>
      <c r="B89" s="394"/>
      <c r="C89" s="399"/>
      <c r="D89" s="399"/>
      <c r="E89" s="395"/>
      <c r="F89" s="443"/>
      <c r="G89" s="444"/>
      <c r="H89" s="445"/>
      <c r="I89" s="442"/>
      <c r="J89" s="441"/>
    </row>
    <row r="90" spans="1:11" ht="13" x14ac:dyDescent="0.3">
      <c r="B90" s="404" t="s">
        <v>664</v>
      </c>
      <c r="C90" s="388"/>
      <c r="D90" s="388"/>
      <c r="E90" s="433" t="s">
        <v>9</v>
      </c>
      <c r="F90" s="438"/>
      <c r="G90" s="431"/>
      <c r="H90" s="427"/>
      <c r="I90" s="402">
        <f>I37</f>
        <v>5353.35</v>
      </c>
      <c r="J90" s="401"/>
    </row>
    <row r="91" spans="1:11" ht="13" x14ac:dyDescent="0.3">
      <c r="B91" s="390"/>
      <c r="C91" s="388"/>
      <c r="D91" s="388"/>
      <c r="E91" s="425" t="s">
        <v>17</v>
      </c>
      <c r="F91" s="437"/>
      <c r="G91" s="434"/>
      <c r="H91" s="427"/>
      <c r="I91" s="402">
        <f>I81+I38</f>
        <v>5232.58</v>
      </c>
      <c r="J91" s="401"/>
    </row>
    <row r="92" spans="1:11" ht="13" x14ac:dyDescent="0.3">
      <c r="B92" s="390"/>
      <c r="C92" s="388"/>
      <c r="D92" s="388"/>
      <c r="E92" s="389" t="s">
        <v>15</v>
      </c>
      <c r="F92" s="390"/>
      <c r="G92" s="432"/>
      <c r="H92" s="427"/>
      <c r="I92" s="402">
        <f>I88</f>
        <v>120.77000000000001</v>
      </c>
      <c r="J92" s="401"/>
    </row>
    <row r="93" spans="1:11" ht="13" x14ac:dyDescent="0.3">
      <c r="B93" s="390"/>
      <c r="C93" s="388"/>
      <c r="D93" s="388"/>
      <c r="E93" s="425" t="s">
        <v>26</v>
      </c>
      <c r="F93" s="437"/>
      <c r="G93" s="434"/>
      <c r="H93" s="427"/>
      <c r="I93" s="402">
        <f>I91+I92</f>
        <v>5353.35</v>
      </c>
      <c r="J93" s="401"/>
    </row>
    <row r="94" spans="1:11" ht="13" x14ac:dyDescent="0.3">
      <c r="B94" s="390"/>
      <c r="C94" s="388"/>
      <c r="D94" s="388"/>
      <c r="E94" s="435" t="s">
        <v>16</v>
      </c>
      <c r="F94" s="390"/>
      <c r="G94" s="432"/>
      <c r="H94" s="428"/>
      <c r="I94" s="402">
        <f>I90-I93</f>
        <v>0</v>
      </c>
      <c r="J94" s="401"/>
    </row>
    <row r="95" spans="1:11" ht="13" x14ac:dyDescent="0.3">
      <c r="B95" s="390"/>
      <c r="C95" s="388"/>
      <c r="D95" s="388"/>
      <c r="E95" s="426" t="s">
        <v>491</v>
      </c>
      <c r="F95" s="437"/>
      <c r="G95" s="434"/>
      <c r="H95" s="428"/>
      <c r="I95" s="402">
        <v>0</v>
      </c>
      <c r="J95" s="401"/>
    </row>
    <row r="96" spans="1:11" x14ac:dyDescent="0.25">
      <c r="E96" s="384" t="s">
        <v>29</v>
      </c>
      <c r="G96" s="390"/>
      <c r="H96" s="423">
        <v>42886</v>
      </c>
      <c r="J96" s="423">
        <v>42916</v>
      </c>
    </row>
    <row r="97" spans="2:10" ht="13" x14ac:dyDescent="0.3">
      <c r="B97" s="404" t="s">
        <v>665</v>
      </c>
      <c r="C97" s="388"/>
      <c r="D97" s="388"/>
      <c r="E97" s="436" t="s">
        <v>13</v>
      </c>
      <c r="F97" s="438"/>
      <c r="G97" s="431"/>
      <c r="H97" s="429">
        <v>365382.39</v>
      </c>
      <c r="I97" s="402">
        <f>I90</f>
        <v>5353.35</v>
      </c>
      <c r="J97" s="402">
        <f>H97+I97</f>
        <v>370735.74</v>
      </c>
    </row>
    <row r="98" spans="2:10" ht="13" x14ac:dyDescent="0.3">
      <c r="B98" s="390"/>
      <c r="C98" s="388"/>
      <c r="D98" s="388"/>
      <c r="E98" s="425" t="s">
        <v>17</v>
      </c>
      <c r="F98" s="437"/>
      <c r="G98" s="434"/>
      <c r="H98" s="430">
        <v>287118.03000000003</v>
      </c>
      <c r="I98" s="402">
        <f>I81+I38</f>
        <v>5232.58</v>
      </c>
      <c r="J98" s="401">
        <f>H98+I98</f>
        <v>292350.61000000004</v>
      </c>
    </row>
    <row r="99" spans="2:10" ht="13" x14ac:dyDescent="0.3">
      <c r="B99" s="390"/>
      <c r="C99" s="388"/>
      <c r="D99" s="388"/>
      <c r="E99" s="389" t="s">
        <v>15</v>
      </c>
      <c r="F99" s="390"/>
      <c r="G99" s="432"/>
      <c r="H99" s="430">
        <v>78264.36</v>
      </c>
      <c r="I99" s="402">
        <f>I88</f>
        <v>120.77000000000001</v>
      </c>
      <c r="J99" s="401">
        <f>H99+I99</f>
        <v>78385.13</v>
      </c>
    </row>
    <row r="100" spans="2:10" ht="13" x14ac:dyDescent="0.3">
      <c r="B100" s="384" t="s">
        <v>666</v>
      </c>
      <c r="E100" s="426" t="s">
        <v>27</v>
      </c>
      <c r="F100" s="437"/>
      <c r="G100" s="434"/>
      <c r="H100" s="401">
        <f t="shared" ref="H100:J100" si="9">SUM(H98:H99)</f>
        <v>365382.39</v>
      </c>
      <c r="I100" s="402">
        <f t="shared" si="9"/>
        <v>5353.35</v>
      </c>
      <c r="J100" s="402">
        <f t="shared" si="9"/>
        <v>370735.74000000005</v>
      </c>
    </row>
    <row r="101" spans="2:10" ht="13" x14ac:dyDescent="0.3">
      <c r="E101" s="389" t="s">
        <v>18</v>
      </c>
      <c r="F101" s="390"/>
      <c r="G101" s="432"/>
      <c r="H101" s="401">
        <f t="shared" ref="H101:J101" si="10">H97-H100</f>
        <v>0</v>
      </c>
      <c r="I101" s="402">
        <f t="shared" si="10"/>
        <v>0</v>
      </c>
      <c r="J101" s="401">
        <f t="shared" si="10"/>
        <v>0</v>
      </c>
    </row>
    <row r="102" spans="2:10" ht="13" x14ac:dyDescent="0.3">
      <c r="E102" s="426" t="s">
        <v>28</v>
      </c>
      <c r="F102" s="437"/>
      <c r="G102" s="434"/>
      <c r="H102" s="439">
        <v>0</v>
      </c>
      <c r="I102" s="402">
        <f>I95</f>
        <v>0</v>
      </c>
      <c r="J102" s="402">
        <f>H102+I102</f>
        <v>0</v>
      </c>
    </row>
  </sheetData>
  <mergeCells count="8">
    <mergeCell ref="G2:G3"/>
    <mergeCell ref="A23:A24"/>
    <mergeCell ref="A25:A26"/>
    <mergeCell ref="A27:A32"/>
    <mergeCell ref="A34:A35"/>
    <mergeCell ref="B2:B3"/>
    <mergeCell ref="E2:E3"/>
    <mergeCell ref="F2:F3"/>
  </mergeCells>
  <conditionalFormatting sqref="B1:B2">
    <cfRule type="expression" dxfId="74" priority="19" stopIfTrue="1">
      <formula>$L1="Z"</formula>
    </cfRule>
    <cfRule type="expression" dxfId="73" priority="20" stopIfTrue="1">
      <formula>$L1="T"</formula>
    </cfRule>
    <cfRule type="expression" dxfId="72" priority="21" stopIfTrue="1">
      <formula>$L1="Y"</formula>
    </cfRule>
  </conditionalFormatting>
  <conditionalFormatting sqref="B2">
    <cfRule type="expression" dxfId="71" priority="16" stopIfTrue="1">
      <formula>$L2="Z"</formula>
    </cfRule>
    <cfRule type="expression" dxfId="70" priority="17" stopIfTrue="1">
      <formula>$L2="T"</formula>
    </cfRule>
    <cfRule type="expression" dxfId="69" priority="18" stopIfTrue="1">
      <formula>$L2="Y"</formula>
    </cfRule>
  </conditionalFormatting>
  <conditionalFormatting sqref="C37:D38">
    <cfRule type="expression" dxfId="68" priority="13" stopIfTrue="1">
      <formula>#REF!="Z"</formula>
    </cfRule>
    <cfRule type="expression" dxfId="67" priority="14" stopIfTrue="1">
      <formula>#REF!="T"</formula>
    </cfRule>
    <cfRule type="expression" dxfId="66" priority="15" stopIfTrue="1">
      <formula>#REF!="Y"</formula>
    </cfRule>
  </conditionalFormatting>
  <conditionalFormatting sqref="H97">
    <cfRule type="expression" dxfId="65" priority="10" stopIfTrue="1">
      <formula>$J97="Z"</formula>
    </cfRule>
    <cfRule type="expression" dxfId="64" priority="11" stopIfTrue="1">
      <formula>$J97="T"</formula>
    </cfRule>
    <cfRule type="expression" dxfId="63" priority="12" stopIfTrue="1">
      <formula>$J97="Y"</formula>
    </cfRule>
  </conditionalFormatting>
  <conditionalFormatting sqref="H98">
    <cfRule type="expression" dxfId="62" priority="7" stopIfTrue="1">
      <formula>$J98="Z"</formula>
    </cfRule>
    <cfRule type="expression" dxfId="61" priority="8" stopIfTrue="1">
      <formula>$J98="T"</formula>
    </cfRule>
    <cfRule type="expression" dxfId="60" priority="9" stopIfTrue="1">
      <formula>$J98="Y"</formula>
    </cfRule>
  </conditionalFormatting>
  <conditionalFormatting sqref="H99">
    <cfRule type="expression" dxfId="59" priority="4" stopIfTrue="1">
      <formula>$J99="Z"</formula>
    </cfRule>
    <cfRule type="expression" dxfId="58" priority="5" stopIfTrue="1">
      <formula>$J99="T"</formula>
    </cfRule>
    <cfRule type="expression" dxfId="57" priority="6" stopIfTrue="1">
      <formula>$J99="Y"</formula>
    </cfRule>
  </conditionalFormatting>
  <conditionalFormatting sqref="D83:D87">
    <cfRule type="expression" dxfId="56" priority="1" stopIfTrue="1">
      <formula>#REF!="Z"</formula>
    </cfRule>
    <cfRule type="expression" dxfId="55" priority="2" stopIfTrue="1">
      <formula>#REF!="T"</formula>
    </cfRule>
    <cfRule type="expression" dxfId="54" priority="3" stopIfTrue="1">
      <formula>#REF!="Y"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pane ySplit="3" topLeftCell="A37" activePane="bottomLeft" state="frozen"/>
      <selection pane="bottomLeft" activeCell="B6" sqref="B6"/>
    </sheetView>
  </sheetViews>
  <sheetFormatPr defaultRowHeight="12.5" x14ac:dyDescent="0.25"/>
  <cols>
    <col min="1" max="1" width="5.08984375" customWidth="1"/>
    <col min="2" max="2" width="86.453125" customWidth="1"/>
  </cols>
  <sheetData>
    <row r="1" spans="1:10" ht="14" x14ac:dyDescent="0.3">
      <c r="A1" s="586" t="s">
        <v>667</v>
      </c>
      <c r="B1" s="562"/>
      <c r="C1" s="579"/>
      <c r="D1" s="579"/>
      <c r="E1" s="559"/>
      <c r="F1" s="559"/>
      <c r="G1" s="559"/>
      <c r="H1" s="562" t="s">
        <v>668</v>
      </c>
      <c r="I1" s="562"/>
      <c r="J1" s="586"/>
    </row>
    <row r="2" spans="1:10" ht="13" x14ac:dyDescent="0.3">
      <c r="A2" s="564" t="s">
        <v>0</v>
      </c>
      <c r="B2" s="1159" t="s">
        <v>10</v>
      </c>
      <c r="C2" s="564"/>
      <c r="D2" s="564" t="s">
        <v>19</v>
      </c>
      <c r="E2" s="1159" t="s">
        <v>1</v>
      </c>
      <c r="F2" s="1159" t="s">
        <v>2</v>
      </c>
      <c r="G2" s="1159" t="s">
        <v>3</v>
      </c>
      <c r="H2" s="564" t="s">
        <v>4</v>
      </c>
      <c r="I2" s="564" t="s">
        <v>12</v>
      </c>
      <c r="J2" s="564" t="s">
        <v>5</v>
      </c>
    </row>
    <row r="3" spans="1:10" ht="13" x14ac:dyDescent="0.3">
      <c r="A3" s="565" t="s">
        <v>6</v>
      </c>
      <c r="B3" s="1160"/>
      <c r="C3" s="565"/>
      <c r="D3" s="565" t="s">
        <v>20</v>
      </c>
      <c r="E3" s="1160"/>
      <c r="F3" s="1160"/>
      <c r="G3" s="1160"/>
      <c r="H3" s="565" t="s">
        <v>7</v>
      </c>
      <c r="I3" s="565" t="s">
        <v>669</v>
      </c>
      <c r="J3" s="565" t="s">
        <v>7</v>
      </c>
    </row>
    <row r="4" spans="1:10" ht="13" x14ac:dyDescent="0.3">
      <c r="A4" s="628" t="s">
        <v>48</v>
      </c>
      <c r="B4" s="616"/>
      <c r="C4" s="629"/>
      <c r="D4" s="629"/>
      <c r="E4" s="629"/>
      <c r="F4" s="629"/>
      <c r="G4" s="629"/>
      <c r="H4" s="629"/>
      <c r="I4" s="630"/>
      <c r="J4" s="627"/>
    </row>
    <row r="5" spans="1:10" ht="13" x14ac:dyDescent="0.3">
      <c r="A5" s="667" t="s">
        <v>8</v>
      </c>
      <c r="B5" s="668" t="s">
        <v>670</v>
      </c>
      <c r="C5" s="669" t="s">
        <v>50</v>
      </c>
      <c r="D5" s="670">
        <v>13011</v>
      </c>
      <c r="E5" s="670"/>
      <c r="F5" s="670">
        <v>4116</v>
      </c>
      <c r="G5" s="671" t="s">
        <v>671</v>
      </c>
      <c r="H5" s="672">
        <v>0</v>
      </c>
      <c r="I5" s="673">
        <v>289.63</v>
      </c>
      <c r="J5" s="672">
        <v>289.63</v>
      </c>
    </row>
    <row r="6" spans="1:10" ht="13" x14ac:dyDescent="0.3">
      <c r="A6" s="674" t="s">
        <v>11</v>
      </c>
      <c r="B6" s="668" t="s">
        <v>672</v>
      </c>
      <c r="C6" s="669" t="s">
        <v>50</v>
      </c>
      <c r="D6" s="671"/>
      <c r="E6" s="670">
        <v>5512</v>
      </c>
      <c r="F6" s="670">
        <v>3113</v>
      </c>
      <c r="G6" s="671" t="s">
        <v>673</v>
      </c>
      <c r="H6" s="672">
        <v>0</v>
      </c>
      <c r="I6" s="675">
        <v>220</v>
      </c>
      <c r="J6" s="672">
        <v>220</v>
      </c>
    </row>
    <row r="7" spans="1:10" ht="13" x14ac:dyDescent="0.3">
      <c r="A7" s="674" t="s">
        <v>60</v>
      </c>
      <c r="B7" s="676" t="s">
        <v>674</v>
      </c>
      <c r="C7" s="669" t="s">
        <v>50</v>
      </c>
      <c r="D7" s="671"/>
      <c r="E7" s="670">
        <v>3392</v>
      </c>
      <c r="F7" s="670">
        <v>2229</v>
      </c>
      <c r="G7" s="671" t="s">
        <v>558</v>
      </c>
      <c r="H7" s="672">
        <v>0</v>
      </c>
      <c r="I7" s="675">
        <v>238.06</v>
      </c>
      <c r="J7" s="672">
        <v>238.06</v>
      </c>
    </row>
    <row r="8" spans="1:10" ht="13" x14ac:dyDescent="0.3">
      <c r="A8" s="677"/>
      <c r="B8" s="676" t="s">
        <v>675</v>
      </c>
      <c r="C8" s="669" t="s">
        <v>50</v>
      </c>
      <c r="D8" s="671"/>
      <c r="E8" s="670">
        <v>3392</v>
      </c>
      <c r="F8" s="670">
        <v>2229</v>
      </c>
      <c r="G8" s="671" t="s">
        <v>676</v>
      </c>
      <c r="H8" s="672">
        <v>0</v>
      </c>
      <c r="I8" s="675">
        <v>16.940000000000001</v>
      </c>
      <c r="J8" s="672">
        <v>16.940000000000001</v>
      </c>
    </row>
    <row r="9" spans="1:10" ht="13" x14ac:dyDescent="0.3">
      <c r="A9" s="678" t="s">
        <v>73</v>
      </c>
      <c r="B9" s="676" t="s">
        <v>677</v>
      </c>
      <c r="C9" s="669" t="s">
        <v>50</v>
      </c>
      <c r="D9" s="671" t="s">
        <v>240</v>
      </c>
      <c r="E9" s="670"/>
      <c r="F9" s="670">
        <v>4122</v>
      </c>
      <c r="G9" s="671" t="s">
        <v>678</v>
      </c>
      <c r="H9" s="672">
        <v>0</v>
      </c>
      <c r="I9" s="679">
        <v>4.5</v>
      </c>
      <c r="J9" s="672">
        <v>16.940000000000001</v>
      </c>
    </row>
    <row r="10" spans="1:10" ht="13" x14ac:dyDescent="0.3">
      <c r="A10" s="680"/>
      <c r="B10" s="676" t="s">
        <v>679</v>
      </c>
      <c r="C10" s="669" t="s">
        <v>50</v>
      </c>
      <c r="D10" s="671" t="s">
        <v>240</v>
      </c>
      <c r="E10" s="670">
        <v>2223</v>
      </c>
      <c r="F10" s="670">
        <v>5139</v>
      </c>
      <c r="G10" s="671" t="s">
        <v>678</v>
      </c>
      <c r="H10" s="672">
        <v>0</v>
      </c>
      <c r="I10" s="675">
        <v>3.94</v>
      </c>
      <c r="J10" s="672">
        <v>3.94</v>
      </c>
    </row>
    <row r="11" spans="1:10" ht="13" x14ac:dyDescent="0.3">
      <c r="A11" s="681"/>
      <c r="B11" s="676" t="s">
        <v>680</v>
      </c>
      <c r="C11" s="669" t="s">
        <v>50</v>
      </c>
      <c r="D11" s="671" t="s">
        <v>240</v>
      </c>
      <c r="E11" s="670">
        <v>2223</v>
      </c>
      <c r="F11" s="670">
        <v>5175</v>
      </c>
      <c r="G11" s="671" t="s">
        <v>678</v>
      </c>
      <c r="H11" s="682">
        <v>0</v>
      </c>
      <c r="I11" s="683">
        <v>0.56000000000000005</v>
      </c>
      <c r="J11" s="672">
        <v>0.56000000000000005</v>
      </c>
    </row>
    <row r="12" spans="1:10" ht="13" x14ac:dyDescent="0.3">
      <c r="A12" s="674" t="s">
        <v>125</v>
      </c>
      <c r="B12" s="684" t="s">
        <v>681</v>
      </c>
      <c r="C12" s="669" t="s">
        <v>50</v>
      </c>
      <c r="D12" s="671" t="s">
        <v>682</v>
      </c>
      <c r="E12" s="670"/>
      <c r="F12" s="670">
        <v>4122</v>
      </c>
      <c r="G12" s="671" t="s">
        <v>99</v>
      </c>
      <c r="H12" s="672">
        <v>0</v>
      </c>
      <c r="I12" s="683">
        <v>141</v>
      </c>
      <c r="J12" s="682">
        <v>141</v>
      </c>
    </row>
    <row r="13" spans="1:10" ht="13" x14ac:dyDescent="0.3">
      <c r="A13" s="685"/>
      <c r="B13" s="684" t="s">
        <v>683</v>
      </c>
      <c r="C13" s="669" t="s">
        <v>50</v>
      </c>
      <c r="D13" s="671" t="s">
        <v>682</v>
      </c>
      <c r="E13" s="670">
        <v>4357</v>
      </c>
      <c r="F13" s="670">
        <v>5336</v>
      </c>
      <c r="G13" s="671" t="s">
        <v>99</v>
      </c>
      <c r="H13" s="672">
        <v>0</v>
      </c>
      <c r="I13" s="683">
        <v>141</v>
      </c>
      <c r="J13" s="682">
        <v>141</v>
      </c>
    </row>
    <row r="14" spans="1:10" ht="13" x14ac:dyDescent="0.3">
      <c r="A14" s="589"/>
      <c r="B14" s="590"/>
      <c r="C14" s="591"/>
      <c r="D14" s="591"/>
      <c r="E14" s="573"/>
      <c r="F14" s="592" t="s">
        <v>9</v>
      </c>
      <c r="G14" s="593"/>
      <c r="H14" s="594">
        <v>0</v>
      </c>
      <c r="I14" s="601">
        <v>910.13000000000011</v>
      </c>
      <c r="J14" s="594">
        <v>922.57000000000016</v>
      </c>
    </row>
    <row r="15" spans="1:10" ht="13" x14ac:dyDescent="0.3">
      <c r="A15" s="589"/>
      <c r="B15" s="595" t="s">
        <v>37</v>
      </c>
      <c r="C15" s="591"/>
      <c r="D15" s="591"/>
      <c r="E15" s="573"/>
      <c r="F15" s="592" t="s">
        <v>14</v>
      </c>
      <c r="G15" s="593"/>
      <c r="H15" s="594">
        <v>0</v>
      </c>
      <c r="I15" s="601">
        <v>145.5</v>
      </c>
      <c r="J15" s="594">
        <v>145.5</v>
      </c>
    </row>
    <row r="16" spans="1:10" ht="13" x14ac:dyDescent="0.3">
      <c r="A16" s="568"/>
      <c r="B16" s="573"/>
      <c r="C16" s="578"/>
      <c r="D16" s="578"/>
      <c r="E16" s="573"/>
      <c r="F16" s="596" t="s">
        <v>18</v>
      </c>
      <c r="G16" s="597"/>
      <c r="H16" s="600">
        <v>0</v>
      </c>
      <c r="I16" s="598">
        <v>764.63000000000011</v>
      </c>
      <c r="J16" s="600">
        <v>777.07000000000016</v>
      </c>
    </row>
    <row r="17" spans="1:10" ht="13" x14ac:dyDescent="0.3">
      <c r="A17" s="566" t="s">
        <v>21</v>
      </c>
      <c r="B17" s="569"/>
      <c r="C17" s="567"/>
      <c r="D17" s="567"/>
      <c r="E17" s="572"/>
      <c r="F17" s="569"/>
      <c r="G17" s="569"/>
      <c r="H17" s="571"/>
      <c r="I17" s="571"/>
      <c r="J17" s="636"/>
    </row>
    <row r="18" spans="1:10" ht="13" x14ac:dyDescent="0.3">
      <c r="A18" s="631" t="s">
        <v>8</v>
      </c>
      <c r="B18" s="613" t="s">
        <v>684</v>
      </c>
      <c r="C18" s="627"/>
      <c r="D18" s="627"/>
      <c r="E18" s="627">
        <v>2221</v>
      </c>
      <c r="F18" s="627">
        <v>5171</v>
      </c>
      <c r="G18" s="632" t="s">
        <v>308</v>
      </c>
      <c r="H18" s="580">
        <v>49</v>
      </c>
      <c r="I18" s="581">
        <v>-49</v>
      </c>
      <c r="J18" s="620">
        <v>0</v>
      </c>
    </row>
    <row r="19" spans="1:10" ht="13" x14ac:dyDescent="0.3">
      <c r="A19" s="631" t="s">
        <v>11</v>
      </c>
      <c r="B19" s="587" t="s">
        <v>685</v>
      </c>
      <c r="C19" s="576"/>
      <c r="D19" s="576"/>
      <c r="E19" s="649">
        <v>2292</v>
      </c>
      <c r="F19" s="647">
        <v>5323</v>
      </c>
      <c r="G19" s="603" t="s">
        <v>686</v>
      </c>
      <c r="H19" s="580">
        <v>0</v>
      </c>
      <c r="I19" s="581">
        <v>1823</v>
      </c>
      <c r="J19" s="638">
        <v>1823</v>
      </c>
    </row>
    <row r="20" spans="1:10" ht="13" x14ac:dyDescent="0.3">
      <c r="A20" s="645"/>
      <c r="B20" s="587" t="s">
        <v>687</v>
      </c>
      <c r="C20" s="576"/>
      <c r="D20" s="576"/>
      <c r="E20" s="649">
        <v>2221</v>
      </c>
      <c r="F20" s="648">
        <v>5323</v>
      </c>
      <c r="G20" s="603" t="s">
        <v>686</v>
      </c>
      <c r="H20" s="570">
        <v>1823</v>
      </c>
      <c r="I20" s="581">
        <v>-1823</v>
      </c>
      <c r="J20" s="638">
        <v>0</v>
      </c>
    </row>
    <row r="21" spans="1:10" ht="13" x14ac:dyDescent="0.3">
      <c r="A21" s="670" t="s">
        <v>60</v>
      </c>
      <c r="B21" s="676" t="s">
        <v>688</v>
      </c>
      <c r="C21" s="669" t="s">
        <v>50</v>
      </c>
      <c r="D21" s="671"/>
      <c r="E21" s="670">
        <v>3392</v>
      </c>
      <c r="F21" s="670">
        <v>5213</v>
      </c>
      <c r="G21" s="671" t="s">
        <v>558</v>
      </c>
      <c r="H21" s="686">
        <v>1665</v>
      </c>
      <c r="I21" s="687">
        <v>-70.17</v>
      </c>
      <c r="J21" s="688">
        <v>1594.83</v>
      </c>
    </row>
    <row r="22" spans="1:10" ht="13" x14ac:dyDescent="0.3">
      <c r="A22" s="689" t="s">
        <v>73</v>
      </c>
      <c r="B22" s="690" t="s">
        <v>689</v>
      </c>
      <c r="C22" s="669" t="s">
        <v>50</v>
      </c>
      <c r="D22" s="668"/>
      <c r="E22" s="691">
        <v>5512</v>
      </c>
      <c r="F22" s="692">
        <v>5171</v>
      </c>
      <c r="G22" s="693" t="s">
        <v>673</v>
      </c>
      <c r="H22" s="686">
        <v>0</v>
      </c>
      <c r="I22" s="694">
        <v>600</v>
      </c>
      <c r="J22" s="686">
        <v>600</v>
      </c>
    </row>
    <row r="23" spans="1:10" ht="13" x14ac:dyDescent="0.3">
      <c r="A23" s="637"/>
      <c r="B23" s="587" t="s">
        <v>690</v>
      </c>
      <c r="C23" s="576"/>
      <c r="D23" s="576"/>
      <c r="E23" s="649">
        <v>5212</v>
      </c>
      <c r="F23" s="648">
        <v>5169</v>
      </c>
      <c r="G23" s="603"/>
      <c r="H23" s="570">
        <v>350</v>
      </c>
      <c r="I23" s="585">
        <v>-280</v>
      </c>
      <c r="J23" s="633">
        <v>70</v>
      </c>
    </row>
    <row r="24" spans="1:10" ht="13" x14ac:dyDescent="0.3">
      <c r="A24" s="625"/>
      <c r="B24" s="587" t="s">
        <v>691</v>
      </c>
      <c r="C24" s="576"/>
      <c r="D24" s="576"/>
      <c r="E24" s="649">
        <v>5279</v>
      </c>
      <c r="F24" s="648">
        <v>5169</v>
      </c>
      <c r="G24" s="603"/>
      <c r="H24" s="570">
        <v>190</v>
      </c>
      <c r="I24" s="585">
        <v>-100</v>
      </c>
      <c r="J24" s="633">
        <v>90</v>
      </c>
    </row>
    <row r="25" spans="1:10" ht="13" x14ac:dyDescent="0.3">
      <c r="A25" s="588" t="s">
        <v>125</v>
      </c>
      <c r="B25" s="587" t="s">
        <v>692</v>
      </c>
      <c r="C25" s="576"/>
      <c r="D25" s="576"/>
      <c r="E25" s="649">
        <v>5212</v>
      </c>
      <c r="F25" s="648">
        <v>5166</v>
      </c>
      <c r="G25" s="603"/>
      <c r="H25" s="570">
        <v>0</v>
      </c>
      <c r="I25" s="585">
        <v>15</v>
      </c>
      <c r="J25" s="633">
        <v>15</v>
      </c>
    </row>
    <row r="26" spans="1:10" ht="13" x14ac:dyDescent="0.3">
      <c r="A26" s="625"/>
      <c r="B26" s="587" t="s">
        <v>690</v>
      </c>
      <c r="C26" s="576"/>
      <c r="D26" s="576"/>
      <c r="E26" s="649">
        <v>5212</v>
      </c>
      <c r="F26" s="648">
        <v>5169</v>
      </c>
      <c r="G26" s="603"/>
      <c r="H26" s="570">
        <v>350</v>
      </c>
      <c r="I26" s="585">
        <v>-15</v>
      </c>
      <c r="J26" s="633">
        <v>335</v>
      </c>
    </row>
    <row r="27" spans="1:10" ht="13" x14ac:dyDescent="0.3">
      <c r="A27" s="588" t="s">
        <v>143</v>
      </c>
      <c r="B27" s="587" t="s">
        <v>693</v>
      </c>
      <c r="C27" s="576"/>
      <c r="D27" s="576"/>
      <c r="E27" s="649">
        <v>4379</v>
      </c>
      <c r="F27" s="648">
        <v>5222</v>
      </c>
      <c r="G27" s="603" t="s">
        <v>694</v>
      </c>
      <c r="H27" s="570">
        <v>0</v>
      </c>
      <c r="I27" s="585">
        <v>3</v>
      </c>
      <c r="J27" s="633">
        <v>3</v>
      </c>
    </row>
    <row r="28" spans="1:10" ht="13" x14ac:dyDescent="0.3">
      <c r="A28" s="625"/>
      <c r="B28" s="587" t="s">
        <v>695</v>
      </c>
      <c r="C28" s="627"/>
      <c r="D28" s="627"/>
      <c r="E28" s="627">
        <v>4343</v>
      </c>
      <c r="F28" s="627">
        <v>5222</v>
      </c>
      <c r="G28" s="632" t="s">
        <v>177</v>
      </c>
      <c r="H28" s="580"/>
      <c r="I28" s="581">
        <v>-3</v>
      </c>
      <c r="J28" s="633">
        <v>-3</v>
      </c>
    </row>
    <row r="29" spans="1:10" ht="13" x14ac:dyDescent="0.3">
      <c r="A29" s="637" t="s">
        <v>146</v>
      </c>
      <c r="B29" s="587" t="s">
        <v>696</v>
      </c>
      <c r="C29" s="576"/>
      <c r="D29" s="576"/>
      <c r="E29" s="627">
        <v>4351</v>
      </c>
      <c r="F29" s="627">
        <v>5222</v>
      </c>
      <c r="G29" s="632" t="s">
        <v>424</v>
      </c>
      <c r="H29" s="640">
        <v>0</v>
      </c>
      <c r="I29" s="585">
        <v>70</v>
      </c>
      <c r="J29" s="633">
        <v>70</v>
      </c>
    </row>
    <row r="30" spans="1:10" ht="13" x14ac:dyDescent="0.3">
      <c r="A30" s="625"/>
      <c r="B30" s="587" t="s">
        <v>697</v>
      </c>
      <c r="C30" s="576"/>
      <c r="D30" s="576"/>
      <c r="E30" s="647">
        <v>4399</v>
      </c>
      <c r="F30" s="647">
        <v>5222</v>
      </c>
      <c r="G30" s="603" t="s">
        <v>25</v>
      </c>
      <c r="H30" s="640"/>
      <c r="I30" s="585">
        <v>-70</v>
      </c>
      <c r="J30" s="633">
        <v>-70</v>
      </c>
    </row>
    <row r="31" spans="1:10" ht="13" x14ac:dyDescent="0.3">
      <c r="A31" s="588" t="s">
        <v>148</v>
      </c>
      <c r="B31" s="576" t="s">
        <v>698</v>
      </c>
      <c r="C31" s="576"/>
      <c r="D31" s="576"/>
      <c r="E31" s="627">
        <v>3419</v>
      </c>
      <c r="F31" s="627">
        <v>5222</v>
      </c>
      <c r="G31" s="632" t="s">
        <v>699</v>
      </c>
      <c r="H31" s="640">
        <v>0</v>
      </c>
      <c r="I31" s="585">
        <v>20</v>
      </c>
      <c r="J31" s="633">
        <v>20</v>
      </c>
    </row>
    <row r="32" spans="1:10" ht="13" x14ac:dyDescent="0.3">
      <c r="A32" s="646"/>
      <c r="B32" s="576" t="s">
        <v>700</v>
      </c>
      <c r="C32" s="576"/>
      <c r="D32" s="576"/>
      <c r="E32" s="627">
        <v>3419</v>
      </c>
      <c r="F32" s="627">
        <v>5901</v>
      </c>
      <c r="G32" s="603" t="s">
        <v>184</v>
      </c>
      <c r="H32" s="640">
        <v>279</v>
      </c>
      <c r="I32" s="639">
        <v>-20</v>
      </c>
      <c r="J32" s="560">
        <v>259</v>
      </c>
    </row>
    <row r="33" spans="1:10" ht="13" x14ac:dyDescent="0.3">
      <c r="A33" s="588" t="s">
        <v>156</v>
      </c>
      <c r="B33" s="587" t="s">
        <v>701</v>
      </c>
      <c r="C33" s="576"/>
      <c r="D33" s="576"/>
      <c r="E33" s="647">
        <v>3419</v>
      </c>
      <c r="F33" s="647">
        <v>5222</v>
      </c>
      <c r="G33" s="603" t="s">
        <v>251</v>
      </c>
      <c r="H33" s="640">
        <v>0</v>
      </c>
      <c r="I33" s="585">
        <v>4</v>
      </c>
      <c r="J33" s="633">
        <v>4</v>
      </c>
    </row>
    <row r="34" spans="1:10" ht="13" x14ac:dyDescent="0.3">
      <c r="A34" s="625"/>
      <c r="B34" s="587" t="s">
        <v>702</v>
      </c>
      <c r="C34" s="576"/>
      <c r="D34" s="576"/>
      <c r="E34" s="647">
        <v>6112</v>
      </c>
      <c r="F34" s="647">
        <v>5901</v>
      </c>
      <c r="G34" s="603" t="s">
        <v>530</v>
      </c>
      <c r="H34" s="640">
        <v>34</v>
      </c>
      <c r="I34" s="585">
        <v>-4</v>
      </c>
      <c r="J34" s="633">
        <v>30</v>
      </c>
    </row>
    <row r="35" spans="1:10" ht="13" x14ac:dyDescent="0.3">
      <c r="A35" s="588" t="s">
        <v>190</v>
      </c>
      <c r="B35" s="587" t="s">
        <v>703</v>
      </c>
      <c r="C35" s="576"/>
      <c r="D35" s="576"/>
      <c r="E35" s="647">
        <v>3315</v>
      </c>
      <c r="F35" s="647">
        <v>5222</v>
      </c>
      <c r="G35" s="603" t="s">
        <v>508</v>
      </c>
      <c r="H35" s="640">
        <v>0</v>
      </c>
      <c r="I35" s="585">
        <v>15</v>
      </c>
      <c r="J35" s="633">
        <v>15</v>
      </c>
    </row>
    <row r="36" spans="1:10" ht="13" x14ac:dyDescent="0.3">
      <c r="A36" s="625"/>
      <c r="B36" s="613" t="s">
        <v>704</v>
      </c>
      <c r="C36" s="576"/>
      <c r="D36" s="576"/>
      <c r="E36" s="627">
        <v>3392</v>
      </c>
      <c r="F36" s="632" t="s">
        <v>705</v>
      </c>
      <c r="G36" s="603" t="s">
        <v>170</v>
      </c>
      <c r="H36" s="640">
        <v>229.4</v>
      </c>
      <c r="I36" s="585">
        <v>-15</v>
      </c>
      <c r="J36" s="633">
        <v>214.4</v>
      </c>
    </row>
    <row r="37" spans="1:10" ht="13" x14ac:dyDescent="0.3">
      <c r="A37" s="588" t="s">
        <v>203</v>
      </c>
      <c r="B37" s="587" t="s">
        <v>706</v>
      </c>
      <c r="C37" s="576"/>
      <c r="D37" s="576"/>
      <c r="E37" s="647">
        <v>3315</v>
      </c>
      <c r="F37" s="647">
        <v>5222</v>
      </c>
      <c r="G37" s="603" t="s">
        <v>508</v>
      </c>
      <c r="H37" s="640">
        <v>0</v>
      </c>
      <c r="I37" s="585">
        <v>30</v>
      </c>
      <c r="J37" s="633">
        <v>30</v>
      </c>
    </row>
    <row r="38" spans="1:10" ht="13" x14ac:dyDescent="0.3">
      <c r="A38" s="625"/>
      <c r="B38" s="613" t="s">
        <v>707</v>
      </c>
      <c r="C38" s="576"/>
      <c r="D38" s="576"/>
      <c r="E38" s="627">
        <v>3392</v>
      </c>
      <c r="F38" s="632" t="s">
        <v>705</v>
      </c>
      <c r="G38" s="603" t="s">
        <v>170</v>
      </c>
      <c r="H38" s="640">
        <v>229.4</v>
      </c>
      <c r="I38" s="585">
        <v>-30</v>
      </c>
      <c r="J38" s="633">
        <v>199.4</v>
      </c>
    </row>
    <row r="39" spans="1:10" ht="13" x14ac:dyDescent="0.3">
      <c r="A39" s="588" t="s">
        <v>206</v>
      </c>
      <c r="B39" s="613" t="s">
        <v>708</v>
      </c>
      <c r="C39" s="576"/>
      <c r="D39" s="576"/>
      <c r="E39" s="627">
        <v>3419</v>
      </c>
      <c r="F39" s="632" t="s">
        <v>705</v>
      </c>
      <c r="G39" s="603" t="s">
        <v>262</v>
      </c>
      <c r="H39" s="640">
        <v>0</v>
      </c>
      <c r="I39" s="585">
        <v>45</v>
      </c>
      <c r="J39" s="633">
        <v>45</v>
      </c>
    </row>
    <row r="40" spans="1:10" ht="13" x14ac:dyDescent="0.3">
      <c r="A40" s="625"/>
      <c r="B40" s="576" t="s">
        <v>709</v>
      </c>
      <c r="C40" s="576"/>
      <c r="D40" s="576"/>
      <c r="E40" s="627">
        <v>3419</v>
      </c>
      <c r="F40" s="627">
        <v>5901</v>
      </c>
      <c r="G40" s="603" t="s">
        <v>184</v>
      </c>
      <c r="H40" s="640">
        <v>279</v>
      </c>
      <c r="I40" s="585">
        <v>-45</v>
      </c>
      <c r="J40" s="633">
        <v>234</v>
      </c>
    </row>
    <row r="41" spans="1:10" ht="13" x14ac:dyDescent="0.3">
      <c r="A41" s="588" t="s">
        <v>209</v>
      </c>
      <c r="B41" s="613" t="s">
        <v>710</v>
      </c>
      <c r="C41" s="576"/>
      <c r="D41" s="576"/>
      <c r="E41" s="627">
        <v>3419</v>
      </c>
      <c r="F41" s="632" t="s">
        <v>705</v>
      </c>
      <c r="G41" s="603" t="s">
        <v>282</v>
      </c>
      <c r="H41" s="640">
        <v>0</v>
      </c>
      <c r="I41" s="585">
        <v>5</v>
      </c>
      <c r="J41" s="633">
        <v>5</v>
      </c>
    </row>
    <row r="42" spans="1:10" ht="13" x14ac:dyDescent="0.3">
      <c r="A42" s="625"/>
      <c r="B42" s="587" t="s">
        <v>711</v>
      </c>
      <c r="C42" s="576"/>
      <c r="D42" s="576"/>
      <c r="E42" s="647">
        <v>6112</v>
      </c>
      <c r="F42" s="647">
        <v>5901</v>
      </c>
      <c r="G42" s="603" t="s">
        <v>530</v>
      </c>
      <c r="H42" s="640">
        <v>34</v>
      </c>
      <c r="I42" s="585">
        <v>-5</v>
      </c>
      <c r="J42" s="633">
        <v>29</v>
      </c>
    </row>
    <row r="43" spans="1:10" ht="13" customHeight="1" x14ac:dyDescent="0.3">
      <c r="A43" s="658" t="s">
        <v>213</v>
      </c>
      <c r="B43" s="654" t="s">
        <v>712</v>
      </c>
      <c r="C43" s="627"/>
      <c r="D43" s="627"/>
      <c r="E43" s="653">
        <v>2223</v>
      </c>
      <c r="F43" s="653">
        <v>5169</v>
      </c>
      <c r="G43" s="653">
        <v>5207</v>
      </c>
      <c r="H43" s="657">
        <v>50</v>
      </c>
      <c r="I43" s="639">
        <v>-20</v>
      </c>
      <c r="J43" s="633">
        <v>30</v>
      </c>
    </row>
    <row r="44" spans="1:10" ht="13" customHeight="1" x14ac:dyDescent="0.3">
      <c r="A44" s="655"/>
      <c r="B44" s="654" t="s">
        <v>713</v>
      </c>
      <c r="C44" s="627"/>
      <c r="D44" s="627"/>
      <c r="E44" s="653">
        <v>2223</v>
      </c>
      <c r="F44" s="653">
        <v>5175</v>
      </c>
      <c r="G44" s="653">
        <v>5207</v>
      </c>
      <c r="H44" s="657">
        <v>2</v>
      </c>
      <c r="I44" s="639">
        <v>-1</v>
      </c>
      <c r="J44" s="633">
        <v>1</v>
      </c>
    </row>
    <row r="45" spans="1:10" ht="13" customHeight="1" x14ac:dyDescent="0.3">
      <c r="A45" s="655"/>
      <c r="B45" s="654" t="s">
        <v>714</v>
      </c>
      <c r="C45" s="627"/>
      <c r="D45" s="627"/>
      <c r="E45" s="653">
        <v>2223</v>
      </c>
      <c r="F45" s="653">
        <v>5194</v>
      </c>
      <c r="G45" s="653">
        <v>5207</v>
      </c>
      <c r="H45" s="657">
        <v>0</v>
      </c>
      <c r="I45" s="639">
        <v>10</v>
      </c>
      <c r="J45" s="633">
        <v>10</v>
      </c>
    </row>
    <row r="46" spans="1:10" ht="13" customHeight="1" x14ac:dyDescent="0.3">
      <c r="A46" s="656"/>
      <c r="B46" s="654" t="s">
        <v>715</v>
      </c>
      <c r="C46" s="627"/>
      <c r="D46" s="627"/>
      <c r="E46" s="653">
        <v>2223</v>
      </c>
      <c r="F46" s="653">
        <v>5169</v>
      </c>
      <c r="G46" s="647">
        <v>5202</v>
      </c>
      <c r="H46" s="657">
        <v>100</v>
      </c>
      <c r="I46" s="639">
        <v>11</v>
      </c>
      <c r="J46" s="633">
        <v>111</v>
      </c>
    </row>
    <row r="47" spans="1:10" ht="13" customHeight="1" x14ac:dyDescent="0.3">
      <c r="A47" s="658" t="s">
        <v>217</v>
      </c>
      <c r="B47" s="654" t="s">
        <v>716</v>
      </c>
      <c r="C47" s="627"/>
      <c r="D47" s="627"/>
      <c r="E47" s="653">
        <v>2223</v>
      </c>
      <c r="F47" s="653">
        <v>5194</v>
      </c>
      <c r="G47" s="653">
        <v>5199</v>
      </c>
      <c r="H47" s="657">
        <v>0</v>
      </c>
      <c r="I47" s="639">
        <v>4.58</v>
      </c>
      <c r="J47" s="633">
        <v>4.58</v>
      </c>
    </row>
    <row r="48" spans="1:10" ht="13" customHeight="1" x14ac:dyDescent="0.3">
      <c r="A48" s="707"/>
      <c r="B48" s="708" t="s">
        <v>717</v>
      </c>
      <c r="C48" s="626"/>
      <c r="D48" s="599"/>
      <c r="E48" s="561">
        <v>2223</v>
      </c>
      <c r="F48" s="561">
        <v>5139</v>
      </c>
      <c r="G48" s="599" t="s">
        <v>678</v>
      </c>
      <c r="H48" s="657">
        <v>0</v>
      </c>
      <c r="I48" s="639">
        <v>0.15</v>
      </c>
      <c r="J48" s="633">
        <v>0.15</v>
      </c>
    </row>
    <row r="49" spans="1:11" ht="13" customHeight="1" x14ac:dyDescent="0.3">
      <c r="A49" s="656"/>
      <c r="B49" s="654" t="s">
        <v>718</v>
      </c>
      <c r="C49" s="627"/>
      <c r="D49" s="627"/>
      <c r="E49" s="653">
        <v>2223</v>
      </c>
      <c r="F49" s="653">
        <v>5494</v>
      </c>
      <c r="G49" s="653">
        <v>5200</v>
      </c>
      <c r="H49" s="657">
        <v>18</v>
      </c>
      <c r="I49" s="639">
        <v>-4.7300000000000004</v>
      </c>
      <c r="J49" s="633">
        <v>13.27</v>
      </c>
      <c r="K49" s="559"/>
    </row>
    <row r="50" spans="1:11" ht="13" customHeight="1" x14ac:dyDescent="0.3">
      <c r="A50" s="658" t="s">
        <v>221</v>
      </c>
      <c r="B50" s="587" t="s">
        <v>719</v>
      </c>
      <c r="C50" s="576"/>
      <c r="D50" s="576"/>
      <c r="E50" s="647">
        <v>6171</v>
      </c>
      <c r="F50" s="648">
        <v>5021</v>
      </c>
      <c r="G50" s="603"/>
      <c r="H50" s="659">
        <v>250</v>
      </c>
      <c r="I50" s="660">
        <v>-10</v>
      </c>
      <c r="J50" s="633">
        <v>240</v>
      </c>
      <c r="K50" s="559"/>
    </row>
    <row r="51" spans="1:11" ht="13" customHeight="1" x14ac:dyDescent="0.3">
      <c r="A51" s="662"/>
      <c r="B51" s="587" t="s">
        <v>720</v>
      </c>
      <c r="C51" s="576"/>
      <c r="D51" s="576"/>
      <c r="E51" s="647">
        <v>3399</v>
      </c>
      <c r="F51" s="648">
        <v>5021</v>
      </c>
      <c r="G51" s="603" t="s">
        <v>721</v>
      </c>
      <c r="H51" s="661">
        <v>0</v>
      </c>
      <c r="I51" s="660">
        <v>10</v>
      </c>
      <c r="J51" s="633">
        <v>10</v>
      </c>
      <c r="K51" s="559"/>
    </row>
    <row r="52" spans="1:11" ht="13" customHeight="1" x14ac:dyDescent="0.3">
      <c r="A52" s="695" t="s">
        <v>224</v>
      </c>
      <c r="B52" s="690" t="s">
        <v>722</v>
      </c>
      <c r="C52" s="669" t="s">
        <v>50</v>
      </c>
      <c r="D52" s="668"/>
      <c r="E52" s="696">
        <v>3326</v>
      </c>
      <c r="F52" s="692">
        <v>5171</v>
      </c>
      <c r="G52" s="697" t="s">
        <v>723</v>
      </c>
      <c r="H52" s="698">
        <v>0</v>
      </c>
      <c r="I52" s="699">
        <v>40</v>
      </c>
      <c r="J52" s="686">
        <v>40</v>
      </c>
      <c r="K52" s="559"/>
    </row>
    <row r="53" spans="1:11" ht="13" customHeight="1" x14ac:dyDescent="0.3">
      <c r="A53" s="700" t="s">
        <v>446</v>
      </c>
      <c r="B53" s="701" t="s">
        <v>724</v>
      </c>
      <c r="C53" s="669" t="s">
        <v>50</v>
      </c>
      <c r="D53" s="668"/>
      <c r="E53" s="702">
        <v>2219</v>
      </c>
      <c r="F53" s="702">
        <v>5169</v>
      </c>
      <c r="G53" s="697" t="s">
        <v>725</v>
      </c>
      <c r="H53" s="703">
        <v>0</v>
      </c>
      <c r="I53" s="704">
        <v>25</v>
      </c>
      <c r="J53" s="688">
        <v>25</v>
      </c>
      <c r="K53" s="559"/>
    </row>
    <row r="54" spans="1:11" ht="13" customHeight="1" x14ac:dyDescent="0.3">
      <c r="A54" s="666" t="s">
        <v>450</v>
      </c>
      <c r="B54" s="643" t="s">
        <v>726</v>
      </c>
      <c r="C54" s="576"/>
      <c r="D54" s="576"/>
      <c r="E54" s="650">
        <v>3639</v>
      </c>
      <c r="F54" s="650">
        <v>5169</v>
      </c>
      <c r="G54" s="641" t="s">
        <v>727</v>
      </c>
      <c r="H54" s="640">
        <v>6</v>
      </c>
      <c r="I54" s="651">
        <v>85</v>
      </c>
      <c r="J54" s="638">
        <v>91</v>
      </c>
      <c r="K54" s="559"/>
    </row>
    <row r="55" spans="1:11" ht="13" customHeight="1" x14ac:dyDescent="0.3">
      <c r="A55" s="666" t="s">
        <v>454</v>
      </c>
      <c r="B55" s="643" t="s">
        <v>728</v>
      </c>
      <c r="C55" s="576"/>
      <c r="D55" s="576"/>
      <c r="E55" s="650">
        <v>3639</v>
      </c>
      <c r="F55" s="650">
        <v>5169</v>
      </c>
      <c r="G55" s="641" t="s">
        <v>321</v>
      </c>
      <c r="H55" s="640">
        <v>80</v>
      </c>
      <c r="I55" s="651">
        <v>10.49</v>
      </c>
      <c r="J55" s="638">
        <v>90.49</v>
      </c>
      <c r="K55" s="559"/>
    </row>
    <row r="56" spans="1:11" ht="13" customHeight="1" x14ac:dyDescent="0.3">
      <c r="A56" s="588" t="s">
        <v>457</v>
      </c>
      <c r="B56" s="634" t="s">
        <v>729</v>
      </c>
      <c r="C56" s="576"/>
      <c r="D56" s="576"/>
      <c r="E56" s="647">
        <v>3111</v>
      </c>
      <c r="F56" s="647">
        <v>5212</v>
      </c>
      <c r="G56" s="603" t="s">
        <v>510</v>
      </c>
      <c r="H56" s="580">
        <v>0</v>
      </c>
      <c r="I56" s="581">
        <v>25</v>
      </c>
      <c r="J56" s="560">
        <v>25</v>
      </c>
      <c r="K56" s="559"/>
    </row>
    <row r="57" spans="1:11" ht="13" customHeight="1" x14ac:dyDescent="0.3">
      <c r="A57" s="625"/>
      <c r="B57" s="634" t="s">
        <v>730</v>
      </c>
      <c r="C57" s="576"/>
      <c r="D57" s="576"/>
      <c r="E57" s="647">
        <v>3392</v>
      </c>
      <c r="F57" s="647">
        <v>5222</v>
      </c>
      <c r="G57" s="603" t="s">
        <v>170</v>
      </c>
      <c r="H57" s="580">
        <v>229.4</v>
      </c>
      <c r="I57" s="581">
        <v>-25</v>
      </c>
      <c r="J57" s="560">
        <v>204.4</v>
      </c>
      <c r="K57" s="559"/>
    </row>
    <row r="58" spans="1:11" ht="13" customHeight="1" x14ac:dyDescent="0.3">
      <c r="A58" s="588" t="s">
        <v>461</v>
      </c>
      <c r="B58" s="634" t="s">
        <v>731</v>
      </c>
      <c r="C58" s="576"/>
      <c r="D58" s="576"/>
      <c r="E58" s="647">
        <v>3421</v>
      </c>
      <c r="F58" s="647">
        <v>5222</v>
      </c>
      <c r="G58" s="603" t="s">
        <v>382</v>
      </c>
      <c r="H58" s="580">
        <v>0</v>
      </c>
      <c r="I58" s="581">
        <v>10</v>
      </c>
      <c r="J58" s="560">
        <v>10</v>
      </c>
      <c r="K58" s="559"/>
    </row>
    <row r="59" spans="1:11" ht="13" customHeight="1" x14ac:dyDescent="0.3">
      <c r="A59" s="625"/>
      <c r="B59" s="634" t="s">
        <v>732</v>
      </c>
      <c r="C59" s="576"/>
      <c r="D59" s="576"/>
      <c r="E59" s="647">
        <v>3392</v>
      </c>
      <c r="F59" s="647">
        <v>5222</v>
      </c>
      <c r="G59" s="603" t="s">
        <v>170</v>
      </c>
      <c r="H59" s="580">
        <v>229.4</v>
      </c>
      <c r="I59" s="581">
        <v>-10</v>
      </c>
      <c r="J59" s="560">
        <v>219.4</v>
      </c>
      <c r="K59" s="559"/>
    </row>
    <row r="60" spans="1:11" ht="13" customHeight="1" x14ac:dyDescent="0.3">
      <c r="A60" s="588" t="s">
        <v>465</v>
      </c>
      <c r="B60" s="706" t="s">
        <v>733</v>
      </c>
      <c r="C60" s="576"/>
      <c r="D60" s="576"/>
      <c r="E60" s="647">
        <v>3421</v>
      </c>
      <c r="F60" s="647">
        <v>5222</v>
      </c>
      <c r="G60" s="603" t="s">
        <v>734</v>
      </c>
      <c r="H60" s="580">
        <v>0</v>
      </c>
      <c r="I60" s="581">
        <v>5</v>
      </c>
      <c r="J60" s="560">
        <v>5</v>
      </c>
      <c r="K60" s="559"/>
    </row>
    <row r="61" spans="1:11" ht="13" customHeight="1" x14ac:dyDescent="0.3">
      <c r="A61" s="625"/>
      <c r="B61" s="634" t="s">
        <v>735</v>
      </c>
      <c r="C61" s="576"/>
      <c r="D61" s="576"/>
      <c r="E61" s="647">
        <v>3392</v>
      </c>
      <c r="F61" s="647">
        <v>5222</v>
      </c>
      <c r="G61" s="603" t="s">
        <v>170</v>
      </c>
      <c r="H61" s="580">
        <v>229.4</v>
      </c>
      <c r="I61" s="581">
        <v>-5</v>
      </c>
      <c r="J61" s="560">
        <v>224.4</v>
      </c>
      <c r="K61" s="559"/>
    </row>
    <row r="62" spans="1:11" ht="13" customHeight="1" x14ac:dyDescent="0.3">
      <c r="A62" s="637" t="s">
        <v>471</v>
      </c>
      <c r="B62" s="643" t="s">
        <v>736</v>
      </c>
      <c r="C62" s="576"/>
      <c r="D62" s="576"/>
      <c r="E62" s="650">
        <v>3639</v>
      </c>
      <c r="F62" s="650">
        <v>5169</v>
      </c>
      <c r="G62" s="641" t="s">
        <v>321</v>
      </c>
      <c r="H62" s="640">
        <v>80</v>
      </c>
      <c r="I62" s="581">
        <v>-7</v>
      </c>
      <c r="J62" s="560">
        <v>73</v>
      </c>
      <c r="K62" s="559"/>
    </row>
    <row r="63" spans="1:11" ht="13" customHeight="1" x14ac:dyDescent="0.3">
      <c r="A63" s="642"/>
      <c r="B63" s="576"/>
      <c r="C63" s="627"/>
      <c r="D63" s="627"/>
      <c r="E63" s="576"/>
      <c r="F63" s="635" t="s">
        <v>22</v>
      </c>
      <c r="G63" s="584"/>
      <c r="H63" s="570">
        <v>6785.9999999999982</v>
      </c>
      <c r="I63" s="585">
        <v>254.32</v>
      </c>
      <c r="J63" s="570">
        <v>7040.3199999999979</v>
      </c>
      <c r="K63" s="559"/>
    </row>
    <row r="64" spans="1:11" ht="13" customHeight="1" x14ac:dyDescent="0.3">
      <c r="A64" s="575" t="s">
        <v>319</v>
      </c>
      <c r="B64" s="569"/>
      <c r="C64" s="567"/>
      <c r="D64" s="567"/>
      <c r="E64" s="572"/>
      <c r="F64" s="569"/>
      <c r="G64" s="569"/>
      <c r="H64" s="571"/>
      <c r="I64" s="571"/>
      <c r="J64" s="570"/>
      <c r="K64" s="569"/>
    </row>
    <row r="65" spans="1:11" ht="13" customHeight="1" x14ac:dyDescent="0.3">
      <c r="A65" s="652" t="s">
        <v>8</v>
      </c>
      <c r="B65" s="663" t="s">
        <v>737</v>
      </c>
      <c r="C65" s="626"/>
      <c r="D65" s="599"/>
      <c r="E65" s="561">
        <v>2221</v>
      </c>
      <c r="F65" s="561">
        <v>6121</v>
      </c>
      <c r="G65" s="664" t="s">
        <v>308</v>
      </c>
      <c r="H65" s="620">
        <v>0</v>
      </c>
      <c r="I65" s="621">
        <v>49.5</v>
      </c>
      <c r="J65" s="665">
        <v>49.5</v>
      </c>
      <c r="K65" s="569"/>
    </row>
    <row r="66" spans="1:11" ht="13" customHeight="1" x14ac:dyDescent="0.3">
      <c r="A66" s="646"/>
      <c r="B66" s="663" t="s">
        <v>738</v>
      </c>
      <c r="C66" s="626"/>
      <c r="D66" s="599"/>
      <c r="E66" s="561">
        <v>3639</v>
      </c>
      <c r="F66" s="561">
        <v>6121</v>
      </c>
      <c r="G66" s="664" t="s">
        <v>321</v>
      </c>
      <c r="H66" s="620">
        <v>772</v>
      </c>
      <c r="I66" s="621">
        <v>-0.5</v>
      </c>
      <c r="J66" s="665">
        <v>771.5</v>
      </c>
      <c r="K66" s="569"/>
    </row>
    <row r="67" spans="1:11" ht="13" customHeight="1" x14ac:dyDescent="0.3">
      <c r="A67" s="678" t="s">
        <v>11</v>
      </c>
      <c r="B67" s="705" t="s">
        <v>739</v>
      </c>
      <c r="C67" s="669" t="s">
        <v>50</v>
      </c>
      <c r="D67" s="671"/>
      <c r="E67" s="670">
        <v>3313</v>
      </c>
      <c r="F67" s="670">
        <v>6313</v>
      </c>
      <c r="G67" s="693" t="s">
        <v>558</v>
      </c>
      <c r="H67" s="682">
        <v>78.02</v>
      </c>
      <c r="I67" s="683">
        <v>-78.02</v>
      </c>
      <c r="J67" s="672">
        <v>0</v>
      </c>
      <c r="K67" s="569"/>
    </row>
    <row r="68" spans="1:11" ht="13" customHeight="1" x14ac:dyDescent="0.3">
      <c r="A68" s="670" t="s">
        <v>60</v>
      </c>
      <c r="B68" s="690" t="s">
        <v>740</v>
      </c>
      <c r="C68" s="669" t="s">
        <v>50</v>
      </c>
      <c r="D68" s="671"/>
      <c r="E68" s="670">
        <v>2212</v>
      </c>
      <c r="F68" s="670">
        <v>6121</v>
      </c>
      <c r="G68" s="693" t="s">
        <v>741</v>
      </c>
      <c r="H68" s="682">
        <v>0</v>
      </c>
      <c r="I68" s="683">
        <v>21</v>
      </c>
      <c r="J68" s="672">
        <v>21</v>
      </c>
      <c r="K68" s="569"/>
    </row>
    <row r="69" spans="1:11" ht="13" customHeight="1" x14ac:dyDescent="0.3">
      <c r="A69" s="561" t="s">
        <v>73</v>
      </c>
      <c r="B69" s="587" t="s">
        <v>742</v>
      </c>
      <c r="C69" s="576"/>
      <c r="D69" s="576"/>
      <c r="E69" s="647">
        <v>3326</v>
      </c>
      <c r="F69" s="648">
        <v>6121</v>
      </c>
      <c r="G69" s="641"/>
      <c r="H69" s="661">
        <v>90</v>
      </c>
      <c r="I69" s="660">
        <v>-40</v>
      </c>
      <c r="J69" s="633">
        <v>50</v>
      </c>
      <c r="K69" s="569"/>
    </row>
    <row r="70" spans="1:11" ht="13" customHeight="1" x14ac:dyDescent="0.3">
      <c r="A70" s="670" t="s">
        <v>125</v>
      </c>
      <c r="B70" s="668" t="s">
        <v>743</v>
      </c>
      <c r="C70" s="669" t="s">
        <v>50</v>
      </c>
      <c r="D70" s="668"/>
      <c r="E70" s="670">
        <v>3412</v>
      </c>
      <c r="F70" s="670">
        <v>6121</v>
      </c>
      <c r="G70" s="671" t="s">
        <v>744</v>
      </c>
      <c r="H70" s="682">
        <v>0</v>
      </c>
      <c r="I70" s="683">
        <v>7</v>
      </c>
      <c r="J70" s="686">
        <v>7</v>
      </c>
      <c r="K70" s="569"/>
    </row>
    <row r="71" spans="1:11" ht="13" customHeight="1" x14ac:dyDescent="0.3">
      <c r="A71" s="670" t="s">
        <v>143</v>
      </c>
      <c r="B71" s="668" t="s">
        <v>745</v>
      </c>
      <c r="C71" s="669" t="s">
        <v>50</v>
      </c>
      <c r="D71" s="668"/>
      <c r="E71" s="670">
        <v>6171</v>
      </c>
      <c r="F71" s="670">
        <v>6901</v>
      </c>
      <c r="G71" s="671"/>
      <c r="H71" s="682">
        <v>0</v>
      </c>
      <c r="I71" s="683">
        <v>551.33000000000004</v>
      </c>
      <c r="J71" s="686">
        <v>551.33000000000004</v>
      </c>
      <c r="K71" s="569"/>
    </row>
    <row r="72" spans="1:11" ht="13" x14ac:dyDescent="0.3">
      <c r="A72" s="578"/>
      <c r="B72" s="573"/>
      <c r="C72" s="578"/>
      <c r="D72" s="578"/>
      <c r="E72" s="574"/>
      <c r="F72" s="619"/>
      <c r="G72" s="644" t="s">
        <v>23</v>
      </c>
      <c r="H72" s="577">
        <v>940.02</v>
      </c>
      <c r="I72" s="582">
        <v>510.31000000000006</v>
      </c>
      <c r="J72" s="633">
        <v>1450.33</v>
      </c>
      <c r="K72" s="559"/>
    </row>
    <row r="73" spans="1:11" ht="13" x14ac:dyDescent="0.3">
      <c r="A73" s="578"/>
      <c r="B73" s="573"/>
      <c r="C73" s="578"/>
      <c r="D73" s="578"/>
      <c r="E73" s="574"/>
      <c r="F73" s="622"/>
      <c r="G73" s="623"/>
      <c r="H73" s="624"/>
      <c r="I73" s="621"/>
      <c r="J73" s="620"/>
      <c r="K73" s="559"/>
    </row>
    <row r="74" spans="1:11" ht="13" x14ac:dyDescent="0.3">
      <c r="A74" s="559"/>
      <c r="B74" s="583" t="s">
        <v>746</v>
      </c>
      <c r="C74" s="567"/>
      <c r="D74" s="567"/>
      <c r="E74" s="612" t="s">
        <v>9</v>
      </c>
      <c r="F74" s="617"/>
      <c r="G74" s="610"/>
      <c r="H74" s="606"/>
      <c r="I74" s="581">
        <v>910.13000000000011</v>
      </c>
      <c r="J74" s="580"/>
      <c r="K74" s="559"/>
    </row>
    <row r="75" spans="1:11" ht="13" x14ac:dyDescent="0.3">
      <c r="A75" s="559"/>
      <c r="B75" s="569"/>
      <c r="C75" s="567"/>
      <c r="D75" s="567"/>
      <c r="E75" s="604" t="s">
        <v>17</v>
      </c>
      <c r="F75" s="616"/>
      <c r="G75" s="613"/>
      <c r="H75" s="606"/>
      <c r="I75" s="581">
        <v>399.82</v>
      </c>
      <c r="J75" s="580"/>
      <c r="K75" s="559"/>
    </row>
    <row r="76" spans="1:11" ht="13" x14ac:dyDescent="0.3">
      <c r="A76" s="559"/>
      <c r="B76" s="569"/>
      <c r="C76" s="567"/>
      <c r="D76" s="567"/>
      <c r="E76" s="568" t="s">
        <v>15</v>
      </c>
      <c r="F76" s="569"/>
      <c r="G76" s="611"/>
      <c r="H76" s="606"/>
      <c r="I76" s="581">
        <v>510.31000000000006</v>
      </c>
      <c r="J76" s="580"/>
      <c r="K76" s="559"/>
    </row>
    <row r="77" spans="1:11" ht="13" x14ac:dyDescent="0.3">
      <c r="A77" s="559"/>
      <c r="B77" s="569"/>
      <c r="C77" s="567"/>
      <c r="D77" s="567"/>
      <c r="E77" s="604" t="s">
        <v>26</v>
      </c>
      <c r="F77" s="616"/>
      <c r="G77" s="613"/>
      <c r="H77" s="606"/>
      <c r="I77" s="581">
        <v>910.13000000000011</v>
      </c>
      <c r="J77" s="580"/>
      <c r="K77" s="559"/>
    </row>
    <row r="78" spans="1:11" ht="13" x14ac:dyDescent="0.3">
      <c r="A78" s="559"/>
      <c r="B78" s="569"/>
      <c r="C78" s="567"/>
      <c r="D78" s="567"/>
      <c r="E78" s="614" t="s">
        <v>16</v>
      </c>
      <c r="F78" s="569"/>
      <c r="G78" s="611"/>
      <c r="H78" s="607"/>
      <c r="I78" s="581">
        <v>0</v>
      </c>
      <c r="J78" s="580"/>
      <c r="K78" s="559"/>
    </row>
    <row r="79" spans="1:11" ht="13" x14ac:dyDescent="0.3">
      <c r="A79" s="559"/>
      <c r="B79" s="569"/>
      <c r="C79" s="567"/>
      <c r="D79" s="567"/>
      <c r="E79" s="605" t="s">
        <v>491</v>
      </c>
      <c r="F79" s="616"/>
      <c r="G79" s="613"/>
      <c r="H79" s="607"/>
      <c r="I79" s="581">
        <v>0</v>
      </c>
      <c r="J79" s="580"/>
      <c r="K79" s="559"/>
    </row>
    <row r="80" spans="1:11" x14ac:dyDescent="0.25">
      <c r="A80" s="559"/>
      <c r="B80" s="559"/>
      <c r="C80" s="559"/>
      <c r="D80" s="559"/>
      <c r="E80" s="563" t="s">
        <v>29</v>
      </c>
      <c r="F80" s="559"/>
      <c r="G80" s="569"/>
      <c r="H80" s="602">
        <v>42916</v>
      </c>
      <c r="I80" s="559"/>
      <c r="J80" s="602">
        <v>42947</v>
      </c>
      <c r="K80" s="559"/>
    </row>
    <row r="81" spans="2:10" ht="13" x14ac:dyDescent="0.3">
      <c r="B81" s="583" t="s">
        <v>747</v>
      </c>
      <c r="C81" s="567"/>
      <c r="D81" s="567"/>
      <c r="E81" s="615" t="s">
        <v>13</v>
      </c>
      <c r="F81" s="617"/>
      <c r="G81" s="610"/>
      <c r="H81" s="608">
        <v>370735.74</v>
      </c>
      <c r="I81" s="581">
        <v>910.13000000000011</v>
      </c>
      <c r="J81" s="581">
        <v>371645.87</v>
      </c>
    </row>
    <row r="82" spans="2:10" ht="13" x14ac:dyDescent="0.3">
      <c r="B82" s="569"/>
      <c r="C82" s="567"/>
      <c r="D82" s="567"/>
      <c r="E82" s="604" t="s">
        <v>17</v>
      </c>
      <c r="F82" s="616"/>
      <c r="G82" s="613"/>
      <c r="H82" s="609">
        <v>292350.61</v>
      </c>
      <c r="I82" s="581">
        <v>399.82</v>
      </c>
      <c r="J82" s="580">
        <v>292750.43</v>
      </c>
    </row>
    <row r="83" spans="2:10" ht="13" x14ac:dyDescent="0.3">
      <c r="B83" s="569"/>
      <c r="C83" s="567"/>
      <c r="D83" s="567"/>
      <c r="E83" s="568" t="s">
        <v>15</v>
      </c>
      <c r="F83" s="569"/>
      <c r="G83" s="611"/>
      <c r="H83" s="609">
        <v>78385.13</v>
      </c>
      <c r="I83" s="581">
        <v>510.31000000000006</v>
      </c>
      <c r="J83" s="580">
        <v>78895.44</v>
      </c>
    </row>
    <row r="84" spans="2:10" ht="13" x14ac:dyDescent="0.3">
      <c r="B84" s="563" t="s">
        <v>748</v>
      </c>
      <c r="C84" s="559"/>
      <c r="D84" s="559"/>
      <c r="E84" s="605" t="s">
        <v>27</v>
      </c>
      <c r="F84" s="616"/>
      <c r="G84" s="613"/>
      <c r="H84" s="581">
        <v>370735.74</v>
      </c>
      <c r="I84" s="581">
        <v>910.13000000000011</v>
      </c>
      <c r="J84" s="581">
        <v>371645.87</v>
      </c>
    </row>
    <row r="85" spans="2:10" ht="13" x14ac:dyDescent="0.3">
      <c r="B85" s="559"/>
      <c r="C85" s="559"/>
      <c r="D85" s="559"/>
      <c r="E85" s="568" t="s">
        <v>18</v>
      </c>
      <c r="F85" s="569"/>
      <c r="G85" s="611"/>
      <c r="H85" s="580">
        <v>0</v>
      </c>
      <c r="I85" s="581">
        <v>0</v>
      </c>
      <c r="J85" s="580">
        <v>0</v>
      </c>
    </row>
    <row r="86" spans="2:10" ht="13" x14ac:dyDescent="0.3">
      <c r="B86" s="559"/>
      <c r="C86" s="559"/>
      <c r="D86" s="559"/>
      <c r="E86" s="605" t="s">
        <v>28</v>
      </c>
      <c r="F86" s="616"/>
      <c r="G86" s="613"/>
      <c r="H86" s="618">
        <v>0</v>
      </c>
      <c r="I86" s="581">
        <v>0</v>
      </c>
      <c r="J86" s="581">
        <v>0</v>
      </c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3" topLeftCell="A43" activePane="bottomLeft" state="frozen"/>
      <selection pane="bottomLeft" activeCell="A4" sqref="A4:XFD4"/>
    </sheetView>
  </sheetViews>
  <sheetFormatPr defaultRowHeight="12.5" x14ac:dyDescent="0.25"/>
  <cols>
    <col min="1" max="1" width="5.90625" customWidth="1"/>
    <col min="2" max="2" width="70.7265625" bestFit="1" customWidth="1"/>
    <col min="4" max="4" width="9.81640625" bestFit="1" customWidth="1"/>
    <col min="7" max="7" width="11" customWidth="1"/>
    <col min="8" max="8" width="16.1796875" customWidth="1"/>
    <col min="10" max="10" width="11.54296875" customWidth="1"/>
  </cols>
  <sheetData>
    <row r="1" spans="1:10" ht="14" x14ac:dyDescent="0.3">
      <c r="A1" s="736" t="s">
        <v>749</v>
      </c>
      <c r="B1" s="712"/>
      <c r="C1" s="729"/>
      <c r="D1" s="729"/>
      <c r="E1" s="709"/>
      <c r="F1" s="709"/>
      <c r="G1" s="709"/>
      <c r="H1" s="712" t="s">
        <v>750</v>
      </c>
      <c r="I1" s="712"/>
      <c r="J1" s="736"/>
    </row>
    <row r="2" spans="1:10" ht="13" x14ac:dyDescent="0.3">
      <c r="A2" s="714" t="s">
        <v>0</v>
      </c>
      <c r="B2" s="1159" t="s">
        <v>10</v>
      </c>
      <c r="C2" s="714"/>
      <c r="D2" s="714" t="s">
        <v>19</v>
      </c>
      <c r="E2" s="1159" t="s">
        <v>1</v>
      </c>
      <c r="F2" s="1159" t="s">
        <v>2</v>
      </c>
      <c r="G2" s="1159" t="s">
        <v>3</v>
      </c>
      <c r="H2" s="714" t="s">
        <v>4</v>
      </c>
      <c r="I2" s="714" t="s">
        <v>12</v>
      </c>
      <c r="J2" s="714" t="s">
        <v>5</v>
      </c>
    </row>
    <row r="3" spans="1:10" ht="13" x14ac:dyDescent="0.3">
      <c r="A3" s="715" t="s">
        <v>6</v>
      </c>
      <c r="B3" s="1160"/>
      <c r="C3" s="715"/>
      <c r="D3" s="715" t="s">
        <v>20</v>
      </c>
      <c r="E3" s="1160"/>
      <c r="F3" s="1160"/>
      <c r="G3" s="1160"/>
      <c r="H3" s="715" t="s">
        <v>7</v>
      </c>
      <c r="I3" s="715" t="s">
        <v>751</v>
      </c>
      <c r="J3" s="715" t="s">
        <v>7</v>
      </c>
    </row>
    <row r="4" spans="1:10" ht="13" x14ac:dyDescent="0.3">
      <c r="A4" s="778" t="s">
        <v>48</v>
      </c>
      <c r="B4" s="766"/>
      <c r="C4" s="779"/>
      <c r="D4" s="779"/>
      <c r="E4" s="779"/>
      <c r="F4" s="779"/>
      <c r="G4" s="779"/>
      <c r="H4" s="779"/>
      <c r="I4" s="780"/>
      <c r="J4" s="777"/>
    </row>
    <row r="5" spans="1:10" ht="13" x14ac:dyDescent="0.3">
      <c r="A5" s="798" t="s">
        <v>8</v>
      </c>
      <c r="B5" s="797" t="s">
        <v>752</v>
      </c>
      <c r="C5" s="799" t="s">
        <v>50</v>
      </c>
      <c r="D5" s="800"/>
      <c r="E5" s="817">
        <v>6399</v>
      </c>
      <c r="F5" s="817">
        <v>5365</v>
      </c>
      <c r="G5" s="802"/>
      <c r="H5" s="803">
        <v>0</v>
      </c>
      <c r="I5" s="804">
        <v>4764.0600000000004</v>
      </c>
      <c r="J5" s="805">
        <v>4764.0600000000004</v>
      </c>
    </row>
    <row r="6" spans="1:10" ht="13" x14ac:dyDescent="0.3">
      <c r="A6" s="806"/>
      <c r="B6" s="797" t="s">
        <v>753</v>
      </c>
      <c r="C6" s="799" t="s">
        <v>50</v>
      </c>
      <c r="D6" s="800"/>
      <c r="E6" s="801"/>
      <c r="F6" s="818">
        <v>1122</v>
      </c>
      <c r="G6" s="802"/>
      <c r="H6" s="807">
        <v>0</v>
      </c>
      <c r="I6" s="804">
        <v>4764.0600000000004</v>
      </c>
      <c r="J6" s="805">
        <v>4764.0600000000004</v>
      </c>
    </row>
    <row r="7" spans="1:10" ht="13" x14ac:dyDescent="0.3">
      <c r="A7" s="798" t="s">
        <v>11</v>
      </c>
      <c r="B7" s="808" t="s">
        <v>754</v>
      </c>
      <c r="C7" s="799" t="s">
        <v>50</v>
      </c>
      <c r="D7" s="809" t="s">
        <v>755</v>
      </c>
      <c r="E7" s="810"/>
      <c r="F7" s="810">
        <v>4116</v>
      </c>
      <c r="G7" s="809" t="s">
        <v>671</v>
      </c>
      <c r="H7" s="811">
        <v>4211</v>
      </c>
      <c r="I7" s="812">
        <v>-121.9</v>
      </c>
      <c r="J7" s="815">
        <v>4089.1</v>
      </c>
    </row>
    <row r="8" spans="1:10" ht="13" x14ac:dyDescent="0.3">
      <c r="A8" s="814"/>
      <c r="B8" s="808" t="s">
        <v>756</v>
      </c>
      <c r="C8" s="799" t="s">
        <v>50</v>
      </c>
      <c r="D8" s="809" t="s">
        <v>755</v>
      </c>
      <c r="E8" s="810">
        <v>4329</v>
      </c>
      <c r="F8" s="810">
        <v>5011</v>
      </c>
      <c r="G8" s="809" t="s">
        <v>671</v>
      </c>
      <c r="H8" s="811">
        <v>2915</v>
      </c>
      <c r="I8" s="812">
        <v>-121.9</v>
      </c>
      <c r="J8" s="815">
        <v>2793.1</v>
      </c>
    </row>
    <row r="9" spans="1:10" ht="13" x14ac:dyDescent="0.3">
      <c r="A9" s="813"/>
      <c r="B9" s="808" t="s">
        <v>757</v>
      </c>
      <c r="C9" s="799" t="s">
        <v>50</v>
      </c>
      <c r="D9" s="809"/>
      <c r="E9" s="810">
        <v>4329</v>
      </c>
      <c r="F9" s="810">
        <v>5011</v>
      </c>
      <c r="G9" s="809" t="s">
        <v>671</v>
      </c>
      <c r="H9" s="811">
        <v>0</v>
      </c>
      <c r="I9" s="819">
        <v>121.9</v>
      </c>
      <c r="J9" s="815">
        <v>121.9</v>
      </c>
    </row>
    <row r="10" spans="1:10" ht="13" x14ac:dyDescent="0.3">
      <c r="A10" s="798" t="s">
        <v>60</v>
      </c>
      <c r="B10" s="808" t="s">
        <v>758</v>
      </c>
      <c r="C10" s="799" t="s">
        <v>50</v>
      </c>
      <c r="D10" s="809"/>
      <c r="E10" s="810"/>
      <c r="F10" s="810">
        <v>4116</v>
      </c>
      <c r="G10" s="809" t="s">
        <v>233</v>
      </c>
      <c r="H10" s="811">
        <v>728</v>
      </c>
      <c r="I10" s="820">
        <v>-24</v>
      </c>
      <c r="J10" s="815">
        <v>704</v>
      </c>
    </row>
    <row r="11" spans="1:10" ht="13" x14ac:dyDescent="0.3">
      <c r="A11" s="814"/>
      <c r="B11" s="821" t="s">
        <v>236</v>
      </c>
      <c r="C11" s="799" t="s">
        <v>50</v>
      </c>
      <c r="D11" s="809" t="s">
        <v>235</v>
      </c>
      <c r="E11" s="810">
        <v>4339</v>
      </c>
      <c r="F11" s="810">
        <v>5011</v>
      </c>
      <c r="G11" s="809" t="s">
        <v>233</v>
      </c>
      <c r="H11" s="815">
        <v>390</v>
      </c>
      <c r="I11" s="816">
        <v>-18</v>
      </c>
      <c r="J11" s="811">
        <v>372</v>
      </c>
    </row>
    <row r="12" spans="1:10" ht="13" x14ac:dyDescent="0.3">
      <c r="A12" s="814"/>
      <c r="B12" s="821" t="s">
        <v>237</v>
      </c>
      <c r="C12" s="799" t="s">
        <v>50</v>
      </c>
      <c r="D12" s="809" t="s">
        <v>235</v>
      </c>
      <c r="E12" s="810">
        <v>4339</v>
      </c>
      <c r="F12" s="810">
        <v>5031</v>
      </c>
      <c r="G12" s="809" t="s">
        <v>233</v>
      </c>
      <c r="H12" s="815">
        <v>96</v>
      </c>
      <c r="I12" s="816">
        <v>-4</v>
      </c>
      <c r="J12" s="811">
        <v>92</v>
      </c>
    </row>
    <row r="13" spans="1:10" ht="13" x14ac:dyDescent="0.3">
      <c r="A13" s="813"/>
      <c r="B13" s="821" t="s">
        <v>238</v>
      </c>
      <c r="C13" s="799" t="s">
        <v>50</v>
      </c>
      <c r="D13" s="809" t="s">
        <v>235</v>
      </c>
      <c r="E13" s="810">
        <v>4339</v>
      </c>
      <c r="F13" s="810">
        <v>5032</v>
      </c>
      <c r="G13" s="809" t="s">
        <v>233</v>
      </c>
      <c r="H13" s="815">
        <v>37</v>
      </c>
      <c r="I13" s="816">
        <v>-2</v>
      </c>
      <c r="J13" s="811">
        <v>35</v>
      </c>
    </row>
    <row r="14" spans="1:10" ht="13" x14ac:dyDescent="0.3">
      <c r="A14" s="798" t="s">
        <v>73</v>
      </c>
      <c r="B14" s="808" t="s">
        <v>759</v>
      </c>
      <c r="C14" s="799" t="s">
        <v>50</v>
      </c>
      <c r="D14" s="810"/>
      <c r="E14" s="810">
        <v>6171</v>
      </c>
      <c r="F14" s="810">
        <v>2322</v>
      </c>
      <c r="G14" s="809" t="s">
        <v>760</v>
      </c>
      <c r="H14" s="823">
        <v>0</v>
      </c>
      <c r="I14" s="824">
        <v>19.61</v>
      </c>
      <c r="J14" s="800">
        <v>19.61</v>
      </c>
    </row>
    <row r="15" spans="1:10" ht="13" x14ac:dyDescent="0.3">
      <c r="A15" s="806"/>
      <c r="B15" s="808" t="s">
        <v>761</v>
      </c>
      <c r="C15" s="799" t="s">
        <v>50</v>
      </c>
      <c r="D15" s="810"/>
      <c r="E15" s="810">
        <v>6171</v>
      </c>
      <c r="F15" s="810">
        <v>5171</v>
      </c>
      <c r="G15" s="809" t="s">
        <v>760</v>
      </c>
      <c r="H15" s="823">
        <v>0</v>
      </c>
      <c r="I15" s="824">
        <v>19.61</v>
      </c>
      <c r="J15" s="800">
        <v>19.61</v>
      </c>
    </row>
    <row r="16" spans="1:10" ht="13" x14ac:dyDescent="0.3">
      <c r="A16" s="806" t="s">
        <v>125</v>
      </c>
      <c r="B16" s="808" t="s">
        <v>762</v>
      </c>
      <c r="C16" s="799" t="s">
        <v>50</v>
      </c>
      <c r="D16" s="809"/>
      <c r="E16" s="810"/>
      <c r="F16" s="810">
        <v>1334</v>
      </c>
      <c r="G16" s="809"/>
      <c r="H16" s="815">
        <v>5</v>
      </c>
      <c r="I16" s="816">
        <v>23.57</v>
      </c>
      <c r="J16" s="811">
        <v>28.57</v>
      </c>
    </row>
    <row r="17" spans="1:10" ht="13" x14ac:dyDescent="0.3">
      <c r="A17" s="810" t="s">
        <v>143</v>
      </c>
      <c r="B17" s="808" t="s">
        <v>763</v>
      </c>
      <c r="C17" s="799" t="s">
        <v>50</v>
      </c>
      <c r="D17" s="809"/>
      <c r="E17" s="810">
        <v>6402</v>
      </c>
      <c r="F17" s="810">
        <v>2222</v>
      </c>
      <c r="G17" s="809"/>
      <c r="H17" s="815">
        <v>0</v>
      </c>
      <c r="I17" s="822">
        <v>2.15</v>
      </c>
      <c r="J17" s="811">
        <v>2.15</v>
      </c>
    </row>
    <row r="18" spans="1:10" ht="13" x14ac:dyDescent="0.3">
      <c r="A18" s="810" t="s">
        <v>146</v>
      </c>
      <c r="B18" s="808" t="s">
        <v>764</v>
      </c>
      <c r="C18" s="799" t="s">
        <v>50</v>
      </c>
      <c r="D18" s="809"/>
      <c r="E18" s="810">
        <v>5311</v>
      </c>
      <c r="F18" s="810">
        <v>2310</v>
      </c>
      <c r="G18" s="809" t="s">
        <v>512</v>
      </c>
      <c r="H18" s="815">
        <v>0</v>
      </c>
      <c r="I18" s="822">
        <v>54.4</v>
      </c>
      <c r="J18" s="811">
        <v>54.4</v>
      </c>
    </row>
    <row r="19" spans="1:10" ht="13" x14ac:dyDescent="0.3">
      <c r="A19" s="711" t="s">
        <v>148</v>
      </c>
      <c r="B19" s="826" t="s">
        <v>765</v>
      </c>
      <c r="C19" s="776"/>
      <c r="D19" s="749"/>
      <c r="E19" s="711">
        <v>6171</v>
      </c>
      <c r="F19" s="711">
        <v>3122</v>
      </c>
      <c r="G19" s="749" t="s">
        <v>766</v>
      </c>
      <c r="H19" s="770">
        <v>5400</v>
      </c>
      <c r="I19" s="827">
        <v>-5400</v>
      </c>
      <c r="J19" s="828">
        <v>0</v>
      </c>
    </row>
    <row r="20" spans="1:10" ht="13" x14ac:dyDescent="0.3">
      <c r="A20" s="711" t="s">
        <v>156</v>
      </c>
      <c r="B20" s="826" t="s">
        <v>767</v>
      </c>
      <c r="C20" s="776"/>
      <c r="D20" s="749"/>
      <c r="E20" s="711">
        <v>6171</v>
      </c>
      <c r="F20" s="711">
        <v>3122</v>
      </c>
      <c r="G20" s="749" t="s">
        <v>768</v>
      </c>
      <c r="H20" s="770">
        <v>45</v>
      </c>
      <c r="I20" s="827">
        <v>-45</v>
      </c>
      <c r="J20" s="828">
        <v>0</v>
      </c>
    </row>
    <row r="21" spans="1:10" ht="13" x14ac:dyDescent="0.3">
      <c r="A21" s="711" t="s">
        <v>190</v>
      </c>
      <c r="B21" s="826" t="s">
        <v>769</v>
      </c>
      <c r="C21" s="776"/>
      <c r="D21" s="749"/>
      <c r="E21" s="711">
        <v>6171</v>
      </c>
      <c r="F21" s="711">
        <v>3122</v>
      </c>
      <c r="G21" s="749" t="s">
        <v>770</v>
      </c>
      <c r="H21" s="770">
        <v>450</v>
      </c>
      <c r="I21" s="827">
        <v>-450</v>
      </c>
      <c r="J21" s="828">
        <v>0</v>
      </c>
    </row>
    <row r="22" spans="1:10" ht="13" x14ac:dyDescent="0.3">
      <c r="A22" s="711" t="s">
        <v>203</v>
      </c>
      <c r="B22" s="826" t="s">
        <v>771</v>
      </c>
      <c r="C22" s="776"/>
      <c r="D22" s="749"/>
      <c r="E22" s="711">
        <v>6171</v>
      </c>
      <c r="F22" s="711">
        <v>3122</v>
      </c>
      <c r="G22" s="749" t="s">
        <v>772</v>
      </c>
      <c r="H22" s="770">
        <v>900</v>
      </c>
      <c r="I22" s="827">
        <v>-900</v>
      </c>
      <c r="J22" s="828">
        <v>0</v>
      </c>
    </row>
    <row r="23" spans="1:10" ht="13" x14ac:dyDescent="0.3">
      <c r="A23" s="711" t="s">
        <v>206</v>
      </c>
      <c r="B23" s="826" t="s">
        <v>773</v>
      </c>
      <c r="C23" s="776"/>
      <c r="D23" s="749"/>
      <c r="E23" s="711">
        <v>6171</v>
      </c>
      <c r="F23" s="711">
        <v>3122</v>
      </c>
      <c r="G23" s="749" t="s">
        <v>774</v>
      </c>
      <c r="H23" s="770">
        <v>450</v>
      </c>
      <c r="I23" s="827">
        <v>-450</v>
      </c>
      <c r="J23" s="828">
        <v>0</v>
      </c>
    </row>
    <row r="24" spans="1:10" ht="13" x14ac:dyDescent="0.3">
      <c r="A24" s="711" t="s">
        <v>209</v>
      </c>
      <c r="B24" s="826" t="s">
        <v>775</v>
      </c>
      <c r="C24" s="776"/>
      <c r="D24" s="749"/>
      <c r="E24" s="711">
        <v>6171</v>
      </c>
      <c r="F24" s="711">
        <v>3122</v>
      </c>
      <c r="G24" s="749" t="s">
        <v>776</v>
      </c>
      <c r="H24" s="770">
        <v>270</v>
      </c>
      <c r="I24" s="827">
        <v>-270</v>
      </c>
      <c r="J24" s="828">
        <v>0</v>
      </c>
    </row>
    <row r="25" spans="1:10" ht="13" x14ac:dyDescent="0.3">
      <c r="A25" s="711" t="s">
        <v>213</v>
      </c>
      <c r="B25" s="726" t="s">
        <v>147</v>
      </c>
      <c r="C25" s="794"/>
      <c r="D25" s="777"/>
      <c r="E25" s="777">
        <v>6171</v>
      </c>
      <c r="F25" s="777">
        <v>2212</v>
      </c>
      <c r="G25" s="782"/>
      <c r="H25" s="795">
        <v>58.04</v>
      </c>
      <c r="I25" s="796">
        <v>98.88000000000001</v>
      </c>
      <c r="J25" s="795">
        <v>156.92000000000002</v>
      </c>
    </row>
    <row r="26" spans="1:10" ht="13" x14ac:dyDescent="0.3">
      <c r="A26" s="836" t="s">
        <v>217</v>
      </c>
      <c r="B26" s="800" t="s">
        <v>777</v>
      </c>
      <c r="C26" s="799" t="s">
        <v>50</v>
      </c>
      <c r="D26" s="800"/>
      <c r="E26" s="810">
        <v>6310</v>
      </c>
      <c r="F26" s="810">
        <v>2142</v>
      </c>
      <c r="G26" s="837" t="s">
        <v>778</v>
      </c>
      <c r="H26" s="833">
        <v>1000</v>
      </c>
      <c r="I26" s="834">
        <v>6.02</v>
      </c>
      <c r="J26" s="835">
        <v>1006.02</v>
      </c>
    </row>
    <row r="27" spans="1:10" ht="13" x14ac:dyDescent="0.3">
      <c r="A27" s="810" t="s">
        <v>221</v>
      </c>
      <c r="B27" s="808" t="s">
        <v>779</v>
      </c>
      <c r="C27" s="799" t="s">
        <v>50</v>
      </c>
      <c r="D27" s="809"/>
      <c r="E27" s="810">
        <v>6310</v>
      </c>
      <c r="F27" s="810">
        <v>2141</v>
      </c>
      <c r="G27" s="809"/>
      <c r="H27" s="815">
        <v>0</v>
      </c>
      <c r="I27" s="822">
        <v>2</v>
      </c>
      <c r="J27" s="811">
        <v>2</v>
      </c>
    </row>
    <row r="28" spans="1:10" ht="13" x14ac:dyDescent="0.3">
      <c r="A28" s="798" t="s">
        <v>224</v>
      </c>
      <c r="B28" s="800" t="s">
        <v>780</v>
      </c>
      <c r="C28" s="799" t="s">
        <v>50</v>
      </c>
      <c r="D28" s="810"/>
      <c r="E28" s="810">
        <v>3419</v>
      </c>
      <c r="F28" s="810">
        <v>2321</v>
      </c>
      <c r="G28" s="809" t="s">
        <v>360</v>
      </c>
      <c r="H28" s="811">
        <v>0</v>
      </c>
      <c r="I28" s="812">
        <v>60</v>
      </c>
      <c r="J28" s="811">
        <v>60</v>
      </c>
    </row>
    <row r="29" spans="1:10" ht="13" x14ac:dyDescent="0.3">
      <c r="A29" s="806"/>
      <c r="B29" s="800" t="s">
        <v>781</v>
      </c>
      <c r="C29" s="799" t="s">
        <v>50</v>
      </c>
      <c r="D29" s="810"/>
      <c r="E29" s="810">
        <v>3419</v>
      </c>
      <c r="F29" s="810">
        <v>5169</v>
      </c>
      <c r="G29" s="809" t="s">
        <v>360</v>
      </c>
      <c r="H29" s="811">
        <v>93</v>
      </c>
      <c r="I29" s="812">
        <v>60</v>
      </c>
      <c r="J29" s="811">
        <v>153</v>
      </c>
    </row>
    <row r="30" spans="1:10" ht="13" x14ac:dyDescent="0.3">
      <c r="A30" s="739"/>
      <c r="B30" s="740"/>
      <c r="C30" s="741"/>
      <c r="D30" s="741"/>
      <c r="E30" s="723"/>
      <c r="F30" s="742" t="s">
        <v>9</v>
      </c>
      <c r="G30" s="743"/>
      <c r="H30" s="744">
        <v>13517.04</v>
      </c>
      <c r="I30" s="751">
        <v>-2630.21</v>
      </c>
      <c r="J30" s="744">
        <v>10886.83</v>
      </c>
    </row>
    <row r="31" spans="1:10" ht="13" x14ac:dyDescent="0.3">
      <c r="A31" s="739"/>
      <c r="B31" s="745" t="s">
        <v>37</v>
      </c>
      <c r="C31" s="741"/>
      <c r="D31" s="741"/>
      <c r="E31" s="723"/>
      <c r="F31" s="742" t="s">
        <v>14</v>
      </c>
      <c r="G31" s="743"/>
      <c r="H31" s="744">
        <v>3531</v>
      </c>
      <c r="I31" s="751">
        <v>4819.67</v>
      </c>
      <c r="J31" s="744">
        <v>8350.67</v>
      </c>
    </row>
    <row r="32" spans="1:10" ht="13" x14ac:dyDescent="0.3">
      <c r="A32" s="718"/>
      <c r="B32" s="723"/>
      <c r="C32" s="728"/>
      <c r="D32" s="728"/>
      <c r="E32" s="723"/>
      <c r="F32" s="746" t="s">
        <v>18</v>
      </c>
      <c r="G32" s="747"/>
      <c r="H32" s="750">
        <v>9986.0400000000009</v>
      </c>
      <c r="I32" s="748">
        <v>-7449.88</v>
      </c>
      <c r="J32" s="750">
        <v>2536.16</v>
      </c>
    </row>
    <row r="33" spans="1:10" ht="13" x14ac:dyDescent="0.3">
      <c r="A33" s="716" t="s">
        <v>21</v>
      </c>
      <c r="B33" s="719"/>
      <c r="C33" s="717"/>
      <c r="D33" s="717"/>
      <c r="E33" s="722"/>
      <c r="F33" s="719"/>
      <c r="G33" s="719"/>
      <c r="H33" s="721"/>
      <c r="I33" s="721"/>
      <c r="J33" s="785"/>
    </row>
    <row r="34" spans="1:10" ht="13" x14ac:dyDescent="0.3">
      <c r="A34" s="781" t="s">
        <v>8</v>
      </c>
      <c r="B34" s="737" t="s">
        <v>782</v>
      </c>
      <c r="C34" s="726"/>
      <c r="D34" s="726"/>
      <c r="E34" s="793">
        <v>3412</v>
      </c>
      <c r="F34" s="791">
        <v>5171</v>
      </c>
      <c r="G34" s="753" t="s">
        <v>783</v>
      </c>
      <c r="H34" s="730">
        <v>170</v>
      </c>
      <c r="I34" s="731">
        <v>80</v>
      </c>
      <c r="J34" s="787">
        <v>250</v>
      </c>
    </row>
    <row r="35" spans="1:10" ht="13" x14ac:dyDescent="0.3">
      <c r="A35" s="790"/>
      <c r="B35" s="737" t="s">
        <v>784</v>
      </c>
      <c r="C35" s="726"/>
      <c r="D35" s="726"/>
      <c r="E35" s="793">
        <v>3613</v>
      </c>
      <c r="F35" s="792">
        <v>5166</v>
      </c>
      <c r="G35" s="753" t="s">
        <v>785</v>
      </c>
      <c r="H35" s="720">
        <v>80</v>
      </c>
      <c r="I35" s="731">
        <v>-80</v>
      </c>
      <c r="J35" s="787">
        <v>0</v>
      </c>
    </row>
    <row r="36" spans="1:10" ht="13" x14ac:dyDescent="0.3">
      <c r="A36" s="786" t="s">
        <v>11</v>
      </c>
      <c r="B36" s="737" t="s">
        <v>786</v>
      </c>
      <c r="C36" s="726"/>
      <c r="D36" s="726"/>
      <c r="E36" s="793">
        <v>4351</v>
      </c>
      <c r="F36" s="792">
        <v>5221</v>
      </c>
      <c r="G36" s="753" t="s">
        <v>787</v>
      </c>
      <c r="H36" s="720">
        <v>0</v>
      </c>
      <c r="I36" s="735">
        <v>50</v>
      </c>
      <c r="J36" s="783">
        <v>50</v>
      </c>
    </row>
    <row r="37" spans="1:10" ht="13" x14ac:dyDescent="0.3">
      <c r="A37" s="775"/>
      <c r="B37" s="737" t="s">
        <v>788</v>
      </c>
      <c r="C37" s="726"/>
      <c r="D37" s="726"/>
      <c r="E37" s="793">
        <v>4399</v>
      </c>
      <c r="F37" s="792">
        <v>5222</v>
      </c>
      <c r="G37" s="753" t="s">
        <v>25</v>
      </c>
      <c r="H37" s="720">
        <v>130</v>
      </c>
      <c r="I37" s="735">
        <v>-50</v>
      </c>
      <c r="J37" s="783">
        <v>80</v>
      </c>
    </row>
    <row r="38" spans="1:10" ht="13" x14ac:dyDescent="0.3">
      <c r="A38" s="738" t="s">
        <v>60</v>
      </c>
      <c r="B38" s="737" t="s">
        <v>789</v>
      </c>
      <c r="C38" s="726"/>
      <c r="D38" s="726"/>
      <c r="E38" s="793">
        <v>4312</v>
      </c>
      <c r="F38" s="792">
        <v>5222</v>
      </c>
      <c r="G38" s="753" t="s">
        <v>790</v>
      </c>
      <c r="H38" s="720">
        <v>0</v>
      </c>
      <c r="I38" s="735">
        <v>17.5</v>
      </c>
      <c r="J38" s="783">
        <v>17.5</v>
      </c>
    </row>
    <row r="39" spans="1:10" ht="13" x14ac:dyDescent="0.3">
      <c r="A39" s="786"/>
      <c r="B39" s="737" t="s">
        <v>791</v>
      </c>
      <c r="C39" s="726"/>
      <c r="D39" s="726"/>
      <c r="E39" s="793">
        <v>4371</v>
      </c>
      <c r="F39" s="792">
        <v>5222</v>
      </c>
      <c r="G39" s="753" t="s">
        <v>790</v>
      </c>
      <c r="H39" s="720">
        <v>0</v>
      </c>
      <c r="I39" s="735">
        <v>12.5</v>
      </c>
      <c r="J39" s="783">
        <v>12.5</v>
      </c>
    </row>
    <row r="40" spans="1:10" ht="13" x14ac:dyDescent="0.3">
      <c r="A40" s="775"/>
      <c r="B40" s="737" t="s">
        <v>792</v>
      </c>
      <c r="C40" s="726"/>
      <c r="D40" s="726"/>
      <c r="E40" s="793">
        <v>4357</v>
      </c>
      <c r="F40" s="792">
        <v>5222</v>
      </c>
      <c r="G40" s="753" t="s">
        <v>25</v>
      </c>
      <c r="H40" s="720">
        <v>773.13</v>
      </c>
      <c r="I40" s="735">
        <v>-30</v>
      </c>
      <c r="J40" s="783">
        <v>743.13</v>
      </c>
    </row>
    <row r="41" spans="1:10" ht="13" x14ac:dyDescent="0.3">
      <c r="A41" s="786" t="s">
        <v>73</v>
      </c>
      <c r="B41" s="737" t="s">
        <v>793</v>
      </c>
      <c r="C41" s="726"/>
      <c r="D41" s="726"/>
      <c r="E41" s="793">
        <v>5212</v>
      </c>
      <c r="F41" s="792">
        <v>5156</v>
      </c>
      <c r="G41" s="753"/>
      <c r="H41" s="720">
        <v>0</v>
      </c>
      <c r="I41" s="735">
        <v>15</v>
      </c>
      <c r="J41" s="783">
        <v>15</v>
      </c>
    </row>
    <row r="42" spans="1:10" ht="13" x14ac:dyDescent="0.3">
      <c r="A42" s="775"/>
      <c r="B42" s="737" t="s">
        <v>794</v>
      </c>
      <c r="C42" s="777"/>
      <c r="D42" s="777"/>
      <c r="E42" s="777">
        <v>5212</v>
      </c>
      <c r="F42" s="777">
        <v>5166</v>
      </c>
      <c r="G42" s="782"/>
      <c r="H42" s="730">
        <v>15</v>
      </c>
      <c r="I42" s="731">
        <v>-15</v>
      </c>
      <c r="J42" s="783">
        <v>0</v>
      </c>
    </row>
    <row r="43" spans="1:10" ht="13" x14ac:dyDescent="0.3">
      <c r="A43" s="831" t="s">
        <v>125</v>
      </c>
      <c r="B43" s="832" t="s">
        <v>795</v>
      </c>
      <c r="C43" s="799" t="s">
        <v>50</v>
      </c>
      <c r="D43" s="800"/>
      <c r="E43" s="810">
        <v>2219</v>
      </c>
      <c r="F43" s="810">
        <v>5169</v>
      </c>
      <c r="G43" s="809" t="s">
        <v>796</v>
      </c>
      <c r="H43" s="833">
        <v>0</v>
      </c>
      <c r="I43" s="834">
        <v>8</v>
      </c>
      <c r="J43" s="835">
        <v>8</v>
      </c>
    </row>
    <row r="44" spans="1:10" ht="13" x14ac:dyDescent="0.3">
      <c r="A44" s="738" t="s">
        <v>143</v>
      </c>
      <c r="B44" s="737" t="s">
        <v>797</v>
      </c>
      <c r="C44" s="726"/>
      <c r="D44" s="726"/>
      <c r="E44" s="791">
        <v>3419</v>
      </c>
      <c r="F44" s="791">
        <v>5222</v>
      </c>
      <c r="G44" s="753" t="s">
        <v>251</v>
      </c>
      <c r="H44" s="788">
        <v>0</v>
      </c>
      <c r="I44" s="735">
        <v>3.5</v>
      </c>
      <c r="J44" s="783">
        <v>3.5</v>
      </c>
    </row>
    <row r="45" spans="1:10" ht="13" x14ac:dyDescent="0.3">
      <c r="A45" s="775"/>
      <c r="B45" s="737" t="s">
        <v>798</v>
      </c>
      <c r="C45" s="726"/>
      <c r="D45" s="726"/>
      <c r="E45" s="791">
        <v>6112</v>
      </c>
      <c r="F45" s="791">
        <v>5901</v>
      </c>
      <c r="G45" s="753" t="s">
        <v>530</v>
      </c>
      <c r="H45" s="788">
        <v>25</v>
      </c>
      <c r="I45" s="735">
        <v>-3.5</v>
      </c>
      <c r="J45" s="783">
        <v>21.5</v>
      </c>
    </row>
    <row r="46" spans="1:10" ht="13" x14ac:dyDescent="0.3">
      <c r="A46" s="825" t="s">
        <v>146</v>
      </c>
      <c r="B46" s="737" t="s">
        <v>799</v>
      </c>
      <c r="C46" s="726"/>
      <c r="D46" s="726"/>
      <c r="E46" s="791">
        <v>6171</v>
      </c>
      <c r="F46" s="791">
        <v>5151</v>
      </c>
      <c r="G46" s="753"/>
      <c r="H46" s="788">
        <v>100</v>
      </c>
      <c r="I46" s="735">
        <v>76.12</v>
      </c>
      <c r="J46" s="783">
        <v>176.12</v>
      </c>
    </row>
    <row r="47" spans="1:10" ht="13" x14ac:dyDescent="0.3">
      <c r="A47" s="738" t="s">
        <v>148</v>
      </c>
      <c r="B47" s="763" t="s">
        <v>800</v>
      </c>
      <c r="C47" s="726"/>
      <c r="D47" s="726"/>
      <c r="E47" s="777">
        <v>3113</v>
      </c>
      <c r="F47" s="782" t="s">
        <v>633</v>
      </c>
      <c r="G47" s="753" t="s">
        <v>801</v>
      </c>
      <c r="H47" s="788">
        <v>150</v>
      </c>
      <c r="I47" s="735">
        <v>-150</v>
      </c>
      <c r="J47" s="783">
        <v>0</v>
      </c>
    </row>
    <row r="48" spans="1:10" ht="13" x14ac:dyDescent="0.3">
      <c r="A48" s="786"/>
      <c r="B48" s="763" t="s">
        <v>802</v>
      </c>
      <c r="C48" s="726"/>
      <c r="D48" s="726"/>
      <c r="E48" s="791">
        <v>3113</v>
      </c>
      <c r="F48" s="791">
        <v>5167</v>
      </c>
      <c r="G48" s="753" t="s">
        <v>801</v>
      </c>
      <c r="H48" s="788">
        <v>60</v>
      </c>
      <c r="I48" s="735">
        <v>-60</v>
      </c>
      <c r="J48" s="783">
        <v>0</v>
      </c>
    </row>
    <row r="49" spans="1:10" ht="13" x14ac:dyDescent="0.3">
      <c r="A49" s="775"/>
      <c r="B49" s="763" t="s">
        <v>803</v>
      </c>
      <c r="C49" s="726"/>
      <c r="D49" s="726"/>
      <c r="E49" s="777">
        <v>3113</v>
      </c>
      <c r="F49" s="782" t="s">
        <v>629</v>
      </c>
      <c r="G49" s="753" t="s">
        <v>801</v>
      </c>
      <c r="H49" s="788">
        <v>75</v>
      </c>
      <c r="I49" s="735">
        <v>-75</v>
      </c>
      <c r="J49" s="783">
        <v>0</v>
      </c>
    </row>
    <row r="50" spans="1:10" ht="13" x14ac:dyDescent="0.3">
      <c r="A50" s="738" t="s">
        <v>156</v>
      </c>
      <c r="B50" s="763" t="s">
        <v>804</v>
      </c>
      <c r="C50" s="726"/>
      <c r="D50" s="726">
        <v>104113013</v>
      </c>
      <c r="E50" s="777">
        <v>4225</v>
      </c>
      <c r="F50" s="782" t="s">
        <v>805</v>
      </c>
      <c r="G50" s="753" t="s">
        <v>192</v>
      </c>
      <c r="H50" s="788">
        <v>1</v>
      </c>
      <c r="I50" s="735">
        <v>3</v>
      </c>
      <c r="J50" s="783">
        <v>4</v>
      </c>
    </row>
    <row r="51" spans="1:10" ht="13" x14ac:dyDescent="0.3">
      <c r="A51" s="775"/>
      <c r="B51" s="763" t="s">
        <v>806</v>
      </c>
      <c r="C51" s="726"/>
      <c r="D51" s="726">
        <v>104113013</v>
      </c>
      <c r="E51" s="791">
        <v>4225</v>
      </c>
      <c r="F51" s="791">
        <v>5173</v>
      </c>
      <c r="G51" s="753" t="s">
        <v>192</v>
      </c>
      <c r="H51" s="788">
        <v>666</v>
      </c>
      <c r="I51" s="735">
        <v>-3</v>
      </c>
      <c r="J51" s="783">
        <v>663</v>
      </c>
    </row>
    <row r="52" spans="1:10" ht="13" x14ac:dyDescent="0.3">
      <c r="A52" s="738" t="s">
        <v>190</v>
      </c>
      <c r="B52" s="763" t="s">
        <v>807</v>
      </c>
      <c r="C52" s="726"/>
      <c r="D52" s="726"/>
      <c r="E52" s="791">
        <v>2143</v>
      </c>
      <c r="F52" s="791">
        <v>5194</v>
      </c>
      <c r="G52" s="753"/>
      <c r="H52" s="788">
        <v>13.2</v>
      </c>
      <c r="I52" s="735">
        <v>4</v>
      </c>
      <c r="J52" s="783">
        <v>17.2</v>
      </c>
    </row>
    <row r="53" spans="1:10" ht="13" x14ac:dyDescent="0.3">
      <c r="A53" s="775"/>
      <c r="B53" s="763" t="s">
        <v>808</v>
      </c>
      <c r="C53" s="726"/>
      <c r="D53" s="726"/>
      <c r="E53" s="791">
        <v>2143</v>
      </c>
      <c r="F53" s="791">
        <v>5139</v>
      </c>
      <c r="G53" s="753"/>
      <c r="H53" s="788">
        <v>166.8</v>
      </c>
      <c r="I53" s="735">
        <v>-4</v>
      </c>
      <c r="J53" s="783">
        <v>162.80000000000001</v>
      </c>
    </row>
    <row r="54" spans="1:10" ht="13" x14ac:dyDescent="0.3">
      <c r="A54" s="738" t="s">
        <v>203</v>
      </c>
      <c r="B54" s="763" t="s">
        <v>809</v>
      </c>
      <c r="C54" s="726"/>
      <c r="D54" s="726"/>
      <c r="E54" s="791">
        <v>3399</v>
      </c>
      <c r="F54" s="791">
        <v>5173</v>
      </c>
      <c r="G54" s="753" t="s">
        <v>721</v>
      </c>
      <c r="H54" s="788">
        <v>20</v>
      </c>
      <c r="I54" s="735">
        <v>5.3</v>
      </c>
      <c r="J54" s="783">
        <v>25.3</v>
      </c>
    </row>
    <row r="55" spans="1:10" ht="13" x14ac:dyDescent="0.3">
      <c r="A55" s="786"/>
      <c r="B55" s="763" t="s">
        <v>810</v>
      </c>
      <c r="C55" s="726"/>
      <c r="D55" s="726"/>
      <c r="E55" s="791">
        <v>3399</v>
      </c>
      <c r="F55" s="791">
        <v>5175</v>
      </c>
      <c r="G55" s="753" t="s">
        <v>721</v>
      </c>
      <c r="H55" s="788">
        <v>40</v>
      </c>
      <c r="I55" s="735">
        <v>54</v>
      </c>
      <c r="J55" s="783">
        <v>94</v>
      </c>
    </row>
    <row r="56" spans="1:10" ht="13" x14ac:dyDescent="0.3">
      <c r="A56" s="786"/>
      <c r="B56" s="763" t="s">
        <v>811</v>
      </c>
      <c r="C56" s="726"/>
      <c r="D56" s="726"/>
      <c r="E56" s="791">
        <v>3399</v>
      </c>
      <c r="F56" s="791">
        <v>5169</v>
      </c>
      <c r="G56" s="753" t="s">
        <v>721</v>
      </c>
      <c r="H56" s="788">
        <v>90</v>
      </c>
      <c r="I56" s="735">
        <v>-45.3</v>
      </c>
      <c r="J56" s="783">
        <v>44.7</v>
      </c>
    </row>
    <row r="57" spans="1:10" ht="13" x14ac:dyDescent="0.3">
      <c r="A57" s="775"/>
      <c r="B57" s="763" t="s">
        <v>812</v>
      </c>
      <c r="C57" s="726"/>
      <c r="D57" s="726"/>
      <c r="E57" s="791">
        <v>3113</v>
      </c>
      <c r="F57" s="791">
        <v>5175</v>
      </c>
      <c r="G57" s="753"/>
      <c r="H57" s="788">
        <v>45</v>
      </c>
      <c r="I57" s="735">
        <v>-14</v>
      </c>
      <c r="J57" s="783">
        <v>31</v>
      </c>
    </row>
    <row r="58" spans="1:10" ht="13" x14ac:dyDescent="0.3">
      <c r="A58" s="738" t="s">
        <v>206</v>
      </c>
      <c r="B58" s="763" t="s">
        <v>813</v>
      </c>
      <c r="C58" s="726"/>
      <c r="D58" s="726"/>
      <c r="E58" s="791">
        <v>3329</v>
      </c>
      <c r="F58" s="791">
        <v>5154</v>
      </c>
      <c r="G58" s="753" t="s">
        <v>150</v>
      </c>
      <c r="H58" s="788">
        <v>0</v>
      </c>
      <c r="I58" s="735">
        <v>0.15</v>
      </c>
      <c r="J58" s="783">
        <v>0.15</v>
      </c>
    </row>
    <row r="59" spans="1:10" ht="13" x14ac:dyDescent="0.3">
      <c r="A59" s="775"/>
      <c r="B59" s="763" t="s">
        <v>814</v>
      </c>
      <c r="C59" s="726"/>
      <c r="D59" s="726"/>
      <c r="E59" s="791">
        <v>3329</v>
      </c>
      <c r="F59" s="791">
        <v>5169</v>
      </c>
      <c r="G59" s="753" t="s">
        <v>150</v>
      </c>
      <c r="H59" s="788">
        <v>139</v>
      </c>
      <c r="I59" s="735">
        <v>-0.15</v>
      </c>
      <c r="J59" s="783">
        <v>138.85</v>
      </c>
    </row>
    <row r="60" spans="1:10" ht="13" x14ac:dyDescent="0.3">
      <c r="A60" s="738" t="s">
        <v>209</v>
      </c>
      <c r="B60" s="713" t="s">
        <v>815</v>
      </c>
      <c r="C60" s="726"/>
      <c r="D60" s="726"/>
      <c r="E60" s="791">
        <v>3319</v>
      </c>
      <c r="F60" s="791">
        <v>5175</v>
      </c>
      <c r="G60" s="753" t="s">
        <v>356</v>
      </c>
      <c r="H60" s="788">
        <v>0</v>
      </c>
      <c r="I60" s="735">
        <v>12</v>
      </c>
      <c r="J60" s="783">
        <v>12</v>
      </c>
    </row>
    <row r="61" spans="1:10" ht="13" x14ac:dyDescent="0.3">
      <c r="A61" s="775"/>
      <c r="B61" s="726" t="s">
        <v>816</v>
      </c>
      <c r="C61" s="726"/>
      <c r="D61" s="726"/>
      <c r="E61" s="791">
        <v>3319</v>
      </c>
      <c r="F61" s="791">
        <v>5169</v>
      </c>
      <c r="G61" s="753" t="s">
        <v>356</v>
      </c>
      <c r="H61" s="788">
        <v>145</v>
      </c>
      <c r="I61" s="735">
        <v>-12</v>
      </c>
      <c r="J61" s="783">
        <v>133</v>
      </c>
    </row>
    <row r="62" spans="1:10" ht="13" x14ac:dyDescent="0.3">
      <c r="A62" s="738" t="s">
        <v>213</v>
      </c>
      <c r="B62" s="763" t="s">
        <v>817</v>
      </c>
      <c r="C62" s="726"/>
      <c r="D62" s="726"/>
      <c r="E62" s="791">
        <v>3419</v>
      </c>
      <c r="F62" s="791">
        <v>5213</v>
      </c>
      <c r="G62" s="753" t="s">
        <v>818</v>
      </c>
      <c r="H62" s="788">
        <v>0</v>
      </c>
      <c r="I62" s="735">
        <v>100</v>
      </c>
      <c r="J62" s="783">
        <v>100</v>
      </c>
    </row>
    <row r="63" spans="1:10" ht="13" x14ac:dyDescent="0.3">
      <c r="A63" s="786"/>
      <c r="B63" s="763" t="s">
        <v>819</v>
      </c>
      <c r="C63" s="726"/>
      <c r="D63" s="726"/>
      <c r="E63" s="791">
        <v>2143</v>
      </c>
      <c r="F63" s="791">
        <v>5169</v>
      </c>
      <c r="G63" s="753" t="s">
        <v>818</v>
      </c>
      <c r="H63" s="788">
        <v>100</v>
      </c>
      <c r="I63" s="735">
        <v>-100</v>
      </c>
      <c r="J63" s="783">
        <v>0</v>
      </c>
    </row>
    <row r="64" spans="1:10" ht="13" x14ac:dyDescent="0.3">
      <c r="A64" s="738" t="s">
        <v>217</v>
      </c>
      <c r="B64" s="737" t="s">
        <v>820</v>
      </c>
      <c r="C64" s="777"/>
      <c r="D64" s="777"/>
      <c r="E64" s="793">
        <v>2212</v>
      </c>
      <c r="F64" s="791">
        <v>5171</v>
      </c>
      <c r="G64" s="791" t="s">
        <v>821</v>
      </c>
      <c r="H64" s="841">
        <v>1112</v>
      </c>
      <c r="I64" s="838">
        <v>450</v>
      </c>
      <c r="J64" s="710">
        <v>1562</v>
      </c>
    </row>
    <row r="65" spans="1:11" ht="13" x14ac:dyDescent="0.3">
      <c r="A65" s="786"/>
      <c r="B65" s="737" t="s">
        <v>822</v>
      </c>
      <c r="C65" s="777"/>
      <c r="D65" s="777"/>
      <c r="E65" s="777">
        <v>3421</v>
      </c>
      <c r="F65" s="792">
        <v>5171</v>
      </c>
      <c r="G65" s="791" t="s">
        <v>821</v>
      </c>
      <c r="H65" s="841">
        <v>536</v>
      </c>
      <c r="I65" s="838">
        <v>150</v>
      </c>
      <c r="J65" s="710">
        <v>686</v>
      </c>
      <c r="K65" s="709"/>
    </row>
    <row r="66" spans="1:11" ht="13" x14ac:dyDescent="0.3">
      <c r="A66" s="775"/>
      <c r="B66" s="737" t="s">
        <v>823</v>
      </c>
      <c r="C66" s="777"/>
      <c r="D66" s="777"/>
      <c r="E66" s="777">
        <v>3639</v>
      </c>
      <c r="F66" s="792">
        <v>5901</v>
      </c>
      <c r="G66" s="791" t="s">
        <v>821</v>
      </c>
      <c r="H66" s="841">
        <v>1000</v>
      </c>
      <c r="I66" s="838">
        <v>-600</v>
      </c>
      <c r="J66" s="710">
        <v>400</v>
      </c>
      <c r="K66" s="709"/>
    </row>
    <row r="67" spans="1:11" ht="13" x14ac:dyDescent="0.3">
      <c r="A67" s="738" t="s">
        <v>221</v>
      </c>
      <c r="B67" s="737" t="s">
        <v>824</v>
      </c>
      <c r="C67" s="726"/>
      <c r="D67" s="726"/>
      <c r="E67" s="791">
        <v>5311</v>
      </c>
      <c r="F67" s="792">
        <v>5139</v>
      </c>
      <c r="G67" s="753" t="s">
        <v>512</v>
      </c>
      <c r="H67" s="842">
        <v>38</v>
      </c>
      <c r="I67" s="839">
        <v>8</v>
      </c>
      <c r="J67" s="710">
        <v>46</v>
      </c>
      <c r="K67" s="709"/>
    </row>
    <row r="68" spans="1:11" ht="13" x14ac:dyDescent="0.3">
      <c r="A68" s="775"/>
      <c r="B68" s="737" t="s">
        <v>825</v>
      </c>
      <c r="C68" s="726"/>
      <c r="D68" s="726"/>
      <c r="E68" s="791">
        <v>5311</v>
      </c>
      <c r="F68" s="792">
        <v>5134</v>
      </c>
      <c r="G68" s="753" t="s">
        <v>512</v>
      </c>
      <c r="H68" s="842">
        <v>210</v>
      </c>
      <c r="I68" s="839">
        <v>-8</v>
      </c>
      <c r="J68" s="710">
        <v>202</v>
      </c>
      <c r="K68" s="709"/>
    </row>
    <row r="69" spans="1:11" ht="13" x14ac:dyDescent="0.3">
      <c r="A69" s="726"/>
      <c r="B69" s="726"/>
      <c r="C69" s="777"/>
      <c r="D69" s="777"/>
      <c r="E69" s="726"/>
      <c r="F69" s="784" t="s">
        <v>22</v>
      </c>
      <c r="G69" s="734"/>
      <c r="H69" s="720">
        <v>5900.13</v>
      </c>
      <c r="I69" s="735">
        <v>-200.88</v>
      </c>
      <c r="J69" s="720">
        <v>5699.25</v>
      </c>
      <c r="K69" s="709"/>
    </row>
    <row r="70" spans="1:11" ht="13" x14ac:dyDescent="0.3">
      <c r="A70" s="725" t="s">
        <v>319</v>
      </c>
      <c r="B70" s="719"/>
      <c r="C70" s="717"/>
      <c r="D70" s="717"/>
      <c r="E70" s="722"/>
      <c r="F70" s="719"/>
      <c r="G70" s="719"/>
      <c r="H70" s="721"/>
      <c r="I70" s="721"/>
      <c r="J70" s="720"/>
      <c r="K70" s="719"/>
    </row>
    <row r="71" spans="1:11" ht="13" x14ac:dyDescent="0.3">
      <c r="A71" s="777" t="s">
        <v>8</v>
      </c>
      <c r="B71" s="763" t="s">
        <v>826</v>
      </c>
      <c r="C71" s="726"/>
      <c r="D71" s="726"/>
      <c r="E71" s="777">
        <v>3113</v>
      </c>
      <c r="F71" s="782" t="s">
        <v>827</v>
      </c>
      <c r="G71" s="753" t="s">
        <v>801</v>
      </c>
      <c r="H71" s="730">
        <v>100</v>
      </c>
      <c r="I71" s="731">
        <v>-69</v>
      </c>
      <c r="J71" s="720">
        <v>31</v>
      </c>
      <c r="K71" s="719"/>
    </row>
    <row r="72" spans="1:11" ht="13" x14ac:dyDescent="0.3">
      <c r="A72" s="781" t="s">
        <v>11</v>
      </c>
      <c r="B72" s="726" t="s">
        <v>828</v>
      </c>
      <c r="C72" s="777"/>
      <c r="D72" s="777"/>
      <c r="E72" s="777">
        <v>6171</v>
      </c>
      <c r="F72" s="777">
        <v>6121</v>
      </c>
      <c r="G72" s="777">
        <v>4222</v>
      </c>
      <c r="H72" s="730">
        <v>5400</v>
      </c>
      <c r="I72" s="731">
        <v>-5400</v>
      </c>
      <c r="J72" s="730">
        <v>0</v>
      </c>
      <c r="K72" s="719"/>
    </row>
    <row r="73" spans="1:11" ht="13" x14ac:dyDescent="0.3">
      <c r="A73" s="790"/>
      <c r="B73" s="726" t="s">
        <v>829</v>
      </c>
      <c r="C73" s="777"/>
      <c r="D73" s="777"/>
      <c r="E73" s="777">
        <v>6171</v>
      </c>
      <c r="F73" s="777">
        <v>6121</v>
      </c>
      <c r="G73" s="777">
        <v>4222</v>
      </c>
      <c r="H73" s="730">
        <v>600</v>
      </c>
      <c r="I73" s="731">
        <v>-491</v>
      </c>
      <c r="J73" s="730">
        <v>109</v>
      </c>
      <c r="K73" s="719"/>
    </row>
    <row r="74" spans="1:11" ht="13" x14ac:dyDescent="0.3">
      <c r="A74" s="781" t="s">
        <v>60</v>
      </c>
      <c r="B74" s="726" t="s">
        <v>830</v>
      </c>
      <c r="C74" s="777"/>
      <c r="D74" s="777"/>
      <c r="E74" s="777">
        <v>6171</v>
      </c>
      <c r="F74" s="777">
        <v>6111</v>
      </c>
      <c r="G74" s="777">
        <v>6223</v>
      </c>
      <c r="H74" s="730">
        <v>45</v>
      </c>
      <c r="I74" s="731">
        <v>-45</v>
      </c>
      <c r="J74" s="730">
        <v>0</v>
      </c>
      <c r="K74" s="719"/>
    </row>
    <row r="75" spans="1:11" ht="13" x14ac:dyDescent="0.3">
      <c r="A75" s="790"/>
      <c r="B75" s="726" t="s">
        <v>831</v>
      </c>
      <c r="C75" s="777"/>
      <c r="D75" s="777"/>
      <c r="E75" s="777">
        <v>6171</v>
      </c>
      <c r="F75" s="777">
        <v>6111</v>
      </c>
      <c r="G75" s="777">
        <v>6223</v>
      </c>
      <c r="H75" s="730">
        <v>5</v>
      </c>
      <c r="I75" s="731">
        <v>-5</v>
      </c>
      <c r="J75" s="730">
        <v>0</v>
      </c>
      <c r="K75" s="719"/>
    </row>
    <row r="76" spans="1:11" ht="13" x14ac:dyDescent="0.3">
      <c r="A76" s="781" t="s">
        <v>73</v>
      </c>
      <c r="B76" s="726" t="s">
        <v>832</v>
      </c>
      <c r="C76" s="777"/>
      <c r="D76" s="777"/>
      <c r="E76" s="777">
        <v>6171</v>
      </c>
      <c r="F76" s="777">
        <v>6125</v>
      </c>
      <c r="G76" s="777">
        <v>7202</v>
      </c>
      <c r="H76" s="730">
        <v>450</v>
      </c>
      <c r="I76" s="731">
        <v>-450</v>
      </c>
      <c r="J76" s="730">
        <v>0</v>
      </c>
      <c r="K76" s="719"/>
    </row>
    <row r="77" spans="1:11" ht="13" x14ac:dyDescent="0.3">
      <c r="A77" s="790"/>
      <c r="B77" s="726" t="s">
        <v>833</v>
      </c>
      <c r="C77" s="777"/>
      <c r="D77" s="777"/>
      <c r="E77" s="777">
        <v>6171</v>
      </c>
      <c r="F77" s="777">
        <v>6125</v>
      </c>
      <c r="G77" s="777">
        <v>7202</v>
      </c>
      <c r="H77" s="730">
        <v>50</v>
      </c>
      <c r="I77" s="731">
        <v>-50</v>
      </c>
      <c r="J77" s="730">
        <v>0</v>
      </c>
      <c r="K77" s="719"/>
    </row>
    <row r="78" spans="1:11" ht="13" x14ac:dyDescent="0.3">
      <c r="A78" s="781" t="s">
        <v>125</v>
      </c>
      <c r="B78" s="726" t="s">
        <v>834</v>
      </c>
      <c r="C78" s="777"/>
      <c r="D78" s="777"/>
      <c r="E78" s="777">
        <v>6171</v>
      </c>
      <c r="F78" s="777">
        <v>6111</v>
      </c>
      <c r="G78" s="777">
        <v>7205</v>
      </c>
      <c r="H78" s="730">
        <v>900</v>
      </c>
      <c r="I78" s="731">
        <v>-900</v>
      </c>
      <c r="J78" s="730">
        <v>0</v>
      </c>
      <c r="K78" s="719"/>
    </row>
    <row r="79" spans="1:11" ht="13" x14ac:dyDescent="0.3">
      <c r="A79" s="790"/>
      <c r="B79" s="726" t="s">
        <v>835</v>
      </c>
      <c r="C79" s="777"/>
      <c r="D79" s="777"/>
      <c r="E79" s="777">
        <v>6171</v>
      </c>
      <c r="F79" s="777">
        <v>6111</v>
      </c>
      <c r="G79" s="777">
        <v>7205</v>
      </c>
      <c r="H79" s="730">
        <v>100</v>
      </c>
      <c r="I79" s="731">
        <v>-100</v>
      </c>
      <c r="J79" s="730">
        <v>0</v>
      </c>
      <c r="K79" s="719"/>
    </row>
    <row r="80" spans="1:11" ht="13" x14ac:dyDescent="0.3">
      <c r="A80" s="781" t="s">
        <v>143</v>
      </c>
      <c r="B80" s="726" t="s">
        <v>836</v>
      </c>
      <c r="C80" s="777"/>
      <c r="D80" s="777"/>
      <c r="E80" s="777">
        <v>6171</v>
      </c>
      <c r="F80" s="777">
        <v>6111</v>
      </c>
      <c r="G80" s="777">
        <v>7206</v>
      </c>
      <c r="H80" s="730">
        <v>450</v>
      </c>
      <c r="I80" s="731">
        <v>-450</v>
      </c>
      <c r="J80" s="730">
        <v>0</v>
      </c>
      <c r="K80" s="719"/>
    </row>
    <row r="81" spans="1:11" ht="13" x14ac:dyDescent="0.3">
      <c r="A81" s="790"/>
      <c r="B81" s="726" t="s">
        <v>837</v>
      </c>
      <c r="C81" s="777"/>
      <c r="D81" s="777"/>
      <c r="E81" s="777">
        <v>6171</v>
      </c>
      <c r="F81" s="777">
        <v>6111</v>
      </c>
      <c r="G81" s="777">
        <v>7206</v>
      </c>
      <c r="H81" s="730">
        <v>50</v>
      </c>
      <c r="I81" s="731">
        <v>-50</v>
      </c>
      <c r="J81" s="730">
        <v>0</v>
      </c>
      <c r="K81" s="719"/>
    </row>
    <row r="82" spans="1:11" ht="13" x14ac:dyDescent="0.3">
      <c r="A82" s="781" t="s">
        <v>146</v>
      </c>
      <c r="B82" s="726" t="s">
        <v>838</v>
      </c>
      <c r="C82" s="777"/>
      <c r="D82" s="777"/>
      <c r="E82" s="777">
        <v>6171</v>
      </c>
      <c r="F82" s="777">
        <v>6125</v>
      </c>
      <c r="G82" s="777">
        <v>7219</v>
      </c>
      <c r="H82" s="730">
        <v>270</v>
      </c>
      <c r="I82" s="731">
        <v>-270</v>
      </c>
      <c r="J82" s="730">
        <v>0</v>
      </c>
      <c r="K82" s="719"/>
    </row>
    <row r="83" spans="1:11" ht="13" x14ac:dyDescent="0.3">
      <c r="A83" s="790"/>
      <c r="B83" s="726" t="s">
        <v>839</v>
      </c>
      <c r="C83" s="777"/>
      <c r="D83" s="777"/>
      <c r="E83" s="777">
        <v>6171</v>
      </c>
      <c r="F83" s="777">
        <v>6125</v>
      </c>
      <c r="G83" s="777">
        <v>7219</v>
      </c>
      <c r="H83" s="730">
        <v>30</v>
      </c>
      <c r="I83" s="731">
        <v>-30</v>
      </c>
      <c r="J83" s="730">
        <v>0</v>
      </c>
      <c r="K83" s="719"/>
    </row>
    <row r="84" spans="1:11" ht="13" x14ac:dyDescent="0.3">
      <c r="A84" s="810" t="s">
        <v>148</v>
      </c>
      <c r="B84" s="800" t="s">
        <v>840</v>
      </c>
      <c r="C84" s="799" t="s">
        <v>50</v>
      </c>
      <c r="D84" s="810"/>
      <c r="E84" s="810">
        <v>2219</v>
      </c>
      <c r="F84" s="810">
        <v>6121</v>
      </c>
      <c r="G84" s="810">
        <v>5224</v>
      </c>
      <c r="H84" s="829">
        <v>0</v>
      </c>
      <c r="I84" s="830">
        <v>10</v>
      </c>
      <c r="J84" s="829">
        <v>10</v>
      </c>
      <c r="K84" s="719"/>
    </row>
    <row r="85" spans="1:11" ht="13" x14ac:dyDescent="0.3">
      <c r="A85" s="810" t="s">
        <v>156</v>
      </c>
      <c r="B85" s="840" t="s">
        <v>841</v>
      </c>
      <c r="C85" s="799" t="s">
        <v>50</v>
      </c>
      <c r="D85" s="810"/>
      <c r="E85" s="810">
        <v>2219</v>
      </c>
      <c r="F85" s="810">
        <v>6121</v>
      </c>
      <c r="G85" s="810">
        <v>7268</v>
      </c>
      <c r="H85" s="829">
        <v>0</v>
      </c>
      <c r="I85" s="830">
        <v>375</v>
      </c>
      <c r="J85" s="829">
        <v>375</v>
      </c>
      <c r="K85" s="719"/>
    </row>
    <row r="86" spans="1:11" ht="13" x14ac:dyDescent="0.3">
      <c r="A86" s="810" t="s">
        <v>190</v>
      </c>
      <c r="B86" s="800" t="s">
        <v>842</v>
      </c>
      <c r="C86" s="799" t="s">
        <v>50</v>
      </c>
      <c r="D86" s="810"/>
      <c r="E86" s="810">
        <v>2219</v>
      </c>
      <c r="F86" s="810">
        <v>6121</v>
      </c>
      <c r="G86" s="810">
        <v>7269</v>
      </c>
      <c r="H86" s="829">
        <v>0</v>
      </c>
      <c r="I86" s="830">
        <v>460</v>
      </c>
      <c r="J86" s="829">
        <v>460</v>
      </c>
      <c r="K86" s="719"/>
    </row>
    <row r="87" spans="1:11" ht="13" x14ac:dyDescent="0.3">
      <c r="A87" s="810" t="s">
        <v>203</v>
      </c>
      <c r="B87" s="800" t="s">
        <v>843</v>
      </c>
      <c r="C87" s="799" t="s">
        <v>50</v>
      </c>
      <c r="D87" s="810"/>
      <c r="E87" s="810">
        <v>6171</v>
      </c>
      <c r="F87" s="810">
        <v>6121</v>
      </c>
      <c r="G87" s="810">
        <v>7265</v>
      </c>
      <c r="H87" s="829">
        <v>0</v>
      </c>
      <c r="I87" s="830">
        <v>216</v>
      </c>
      <c r="J87" s="829">
        <v>216</v>
      </c>
      <c r="K87" s="719"/>
    </row>
    <row r="88" spans="1:11" ht="13" x14ac:dyDescent="0.3">
      <c r="A88" s="728"/>
      <c r="B88" s="723"/>
      <c r="C88" s="728"/>
      <c r="D88" s="728"/>
      <c r="E88" s="724"/>
      <c r="F88" s="769"/>
      <c r="G88" s="789" t="s">
        <v>23</v>
      </c>
      <c r="H88" s="727">
        <v>8450</v>
      </c>
      <c r="I88" s="732">
        <v>-7249</v>
      </c>
      <c r="J88" s="727">
        <v>1201</v>
      </c>
      <c r="K88" s="709"/>
    </row>
    <row r="89" spans="1:11" ht="13" x14ac:dyDescent="0.3">
      <c r="A89" s="728"/>
      <c r="B89" s="723"/>
      <c r="C89" s="728"/>
      <c r="D89" s="728"/>
      <c r="E89" s="724"/>
      <c r="F89" s="772"/>
      <c r="G89" s="773"/>
      <c r="H89" s="774"/>
      <c r="I89" s="771"/>
      <c r="J89" s="770"/>
      <c r="K89" s="709"/>
    </row>
    <row r="90" spans="1:11" ht="13" x14ac:dyDescent="0.3">
      <c r="A90" s="709"/>
      <c r="B90" s="733" t="s">
        <v>844</v>
      </c>
      <c r="C90" s="717"/>
      <c r="D90" s="717"/>
      <c r="E90" s="762" t="s">
        <v>9</v>
      </c>
      <c r="F90" s="767"/>
      <c r="G90" s="760"/>
      <c r="H90" s="756"/>
      <c r="I90" s="731">
        <v>-2630.21</v>
      </c>
      <c r="J90" s="730"/>
      <c r="K90" s="709"/>
    </row>
    <row r="91" spans="1:11" ht="13" x14ac:dyDescent="0.3">
      <c r="A91" s="709"/>
      <c r="B91" s="719"/>
      <c r="C91" s="717"/>
      <c r="D91" s="717"/>
      <c r="E91" s="754" t="s">
        <v>17</v>
      </c>
      <c r="F91" s="766"/>
      <c r="G91" s="763"/>
      <c r="H91" s="756"/>
      <c r="I91" s="731">
        <v>4618.79</v>
      </c>
      <c r="J91" s="730"/>
      <c r="K91" s="709"/>
    </row>
    <row r="92" spans="1:11" ht="13" x14ac:dyDescent="0.3">
      <c r="A92" s="709"/>
      <c r="B92" s="719"/>
      <c r="C92" s="717"/>
      <c r="D92" s="717"/>
      <c r="E92" s="718" t="s">
        <v>15</v>
      </c>
      <c r="F92" s="719"/>
      <c r="G92" s="761"/>
      <c r="H92" s="756"/>
      <c r="I92" s="731">
        <v>-7249</v>
      </c>
      <c r="J92" s="730"/>
      <c r="K92" s="709"/>
    </row>
    <row r="93" spans="1:11" ht="13" x14ac:dyDescent="0.3">
      <c r="A93" s="709"/>
      <c r="B93" s="719"/>
      <c r="C93" s="717"/>
      <c r="D93" s="717"/>
      <c r="E93" s="754" t="s">
        <v>26</v>
      </c>
      <c r="F93" s="766"/>
      <c r="G93" s="763"/>
      <c r="H93" s="756"/>
      <c r="I93" s="731">
        <v>-2630.21</v>
      </c>
      <c r="J93" s="730"/>
      <c r="K93" s="709"/>
    </row>
    <row r="94" spans="1:11" ht="13" x14ac:dyDescent="0.3">
      <c r="A94" s="709"/>
      <c r="B94" s="719"/>
      <c r="C94" s="717"/>
      <c r="D94" s="717"/>
      <c r="E94" s="764" t="s">
        <v>16</v>
      </c>
      <c r="F94" s="719"/>
      <c r="G94" s="761"/>
      <c r="H94" s="757"/>
      <c r="I94" s="731">
        <v>0</v>
      </c>
      <c r="J94" s="730"/>
      <c r="K94" s="709"/>
    </row>
    <row r="95" spans="1:11" ht="13" x14ac:dyDescent="0.3">
      <c r="A95" s="709"/>
      <c r="B95" s="719"/>
      <c r="C95" s="717"/>
      <c r="D95" s="717"/>
      <c r="E95" s="755" t="s">
        <v>491</v>
      </c>
      <c r="F95" s="766"/>
      <c r="G95" s="763"/>
      <c r="H95" s="757"/>
      <c r="I95" s="731">
        <v>0</v>
      </c>
      <c r="J95" s="730"/>
      <c r="K95" s="709"/>
    </row>
    <row r="96" spans="1:11" x14ac:dyDescent="0.25">
      <c r="A96" s="709"/>
      <c r="B96" s="709"/>
      <c r="C96" s="709"/>
      <c r="D96" s="709"/>
      <c r="E96" s="713" t="s">
        <v>29</v>
      </c>
      <c r="F96" s="709"/>
      <c r="G96" s="719"/>
      <c r="H96" s="752">
        <v>42947</v>
      </c>
      <c r="I96" s="709"/>
      <c r="J96" s="752">
        <v>42978</v>
      </c>
      <c r="K96" s="709"/>
    </row>
    <row r="97" spans="2:10" ht="13" x14ac:dyDescent="0.3">
      <c r="B97" s="733" t="s">
        <v>845</v>
      </c>
      <c r="C97" s="717"/>
      <c r="D97" s="717"/>
      <c r="E97" s="765" t="s">
        <v>13</v>
      </c>
      <c r="F97" s="767"/>
      <c r="G97" s="760"/>
      <c r="H97" s="758">
        <v>371645.87</v>
      </c>
      <c r="I97" s="731">
        <v>-2630.21</v>
      </c>
      <c r="J97" s="731">
        <v>369015.66</v>
      </c>
    </row>
    <row r="98" spans="2:10" ht="13" x14ac:dyDescent="0.3">
      <c r="B98" s="719"/>
      <c r="C98" s="717"/>
      <c r="D98" s="717"/>
      <c r="E98" s="754" t="s">
        <v>17</v>
      </c>
      <c r="F98" s="766"/>
      <c r="G98" s="763"/>
      <c r="H98" s="759">
        <v>292750.43</v>
      </c>
      <c r="I98" s="731">
        <v>4618.79</v>
      </c>
      <c r="J98" s="730">
        <v>297369.21999999997</v>
      </c>
    </row>
    <row r="99" spans="2:10" ht="13" x14ac:dyDescent="0.3">
      <c r="B99" s="719"/>
      <c r="C99" s="717"/>
      <c r="D99" s="717"/>
      <c r="E99" s="718" t="s">
        <v>15</v>
      </c>
      <c r="F99" s="719"/>
      <c r="G99" s="761"/>
      <c r="H99" s="759">
        <v>78895.44</v>
      </c>
      <c r="I99" s="731">
        <v>-7249</v>
      </c>
      <c r="J99" s="730">
        <v>71646.44</v>
      </c>
    </row>
    <row r="100" spans="2:10" ht="13" x14ac:dyDescent="0.3">
      <c r="B100" s="713" t="s">
        <v>846</v>
      </c>
      <c r="C100" s="709"/>
      <c r="D100" s="709"/>
      <c r="E100" s="755" t="s">
        <v>27</v>
      </c>
      <c r="F100" s="766"/>
      <c r="G100" s="763"/>
      <c r="H100" s="731">
        <v>371645.87</v>
      </c>
      <c r="I100" s="731">
        <v>-2630.21</v>
      </c>
      <c r="J100" s="731">
        <v>369015.66</v>
      </c>
    </row>
    <row r="101" spans="2:10" ht="13" x14ac:dyDescent="0.3">
      <c r="B101" s="709"/>
      <c r="C101" s="709"/>
      <c r="D101" s="709"/>
      <c r="E101" s="718" t="s">
        <v>18</v>
      </c>
      <c r="F101" s="719"/>
      <c r="G101" s="761"/>
      <c r="H101" s="730">
        <v>0</v>
      </c>
      <c r="I101" s="731">
        <v>0</v>
      </c>
      <c r="J101" s="730">
        <v>0</v>
      </c>
    </row>
    <row r="102" spans="2:10" ht="13" x14ac:dyDescent="0.3">
      <c r="B102" s="709"/>
      <c r="C102" s="709"/>
      <c r="D102" s="709"/>
      <c r="E102" s="755" t="s">
        <v>28</v>
      </c>
      <c r="F102" s="766"/>
      <c r="G102" s="763"/>
      <c r="H102" s="768">
        <v>0</v>
      </c>
      <c r="I102" s="731">
        <v>0</v>
      </c>
      <c r="J102" s="731">
        <v>0</v>
      </c>
    </row>
  </sheetData>
  <mergeCells count="4">
    <mergeCell ref="B2:B3"/>
    <mergeCell ref="E2:E3"/>
    <mergeCell ref="F2:F3"/>
    <mergeCell ref="G2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RO č.1 11.01.2017</vt:lpstr>
      <vt:lpstr>RO č.2. 08.02.2017</vt:lpstr>
      <vt:lpstr>RO č.3 29.03.2017</vt:lpstr>
      <vt:lpstr>RO č.4 19.04.2017</vt:lpstr>
      <vt:lpstr>RO č.5 10.05.2017</vt:lpstr>
      <vt:lpstr>RO č.6 31.05.2017</vt:lpstr>
      <vt:lpstr>RO č.7 19.06.2017</vt:lpstr>
      <vt:lpstr>RO č.8 12.07.2017</vt:lpstr>
      <vt:lpstr>RO č.9 16.08.2017</vt:lpstr>
      <vt:lpstr>RO č.10 30.08.2017</vt:lpstr>
      <vt:lpstr>RO č.11.27.09.2017</vt:lpstr>
      <vt:lpstr>RO č.12.25.10.2017</vt:lpstr>
      <vt:lpstr>RO č.13.22.11.2017</vt:lpstr>
      <vt:lpstr>RO č14.6.12.2017</vt:lpstr>
      <vt:lpstr>RO č.15.20.12.2017</vt:lpstr>
    </vt:vector>
  </TitlesOfParts>
  <Company>MěÚ Otrokovice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Dokoupil Jaroslav</cp:lastModifiedBy>
  <cp:lastPrinted>2017-01-11T11:29:10Z</cp:lastPrinted>
  <dcterms:created xsi:type="dcterms:W3CDTF">2004-05-12T14:10:42Z</dcterms:created>
  <dcterms:modified xsi:type="dcterms:W3CDTF">2018-01-11T06:31:57Z</dcterms:modified>
</cp:coreProperties>
</file>